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eana\Excel\sep\"/>
    </mc:Choice>
  </mc:AlternateContent>
  <xr:revisionPtr revIDLastSave="0" documentId="13_ncr:1_{50233542-61D6-41A1-AB68-3C878D59CEE2}" xr6:coauthVersionLast="47" xr6:coauthVersionMax="47" xr10:uidLastSave="{00000000-0000-0000-0000-000000000000}"/>
  <bookViews>
    <workbookView xWindow="-120" yWindow="-120" windowWidth="20730" windowHeight="11310" xr2:uid="{1BD35F02-9D14-4AD3-A76C-2A495945D6E5}"/>
  </bookViews>
  <sheets>
    <sheet name="TABLE" sheetId="11" r:id="rId1"/>
    <sheet name="COMPUTATION" sheetId="19" state="hidden" r:id="rId2"/>
    <sheet name="BLOCK" sheetId="10" state="hidden" r:id="rId3"/>
    <sheet name="PAGIBIG LOTONLY" sheetId="14" state="hidden" r:id="rId4"/>
    <sheet name="PAGIBIG MA LOT" sheetId="15" state="hidden" r:id="rId5"/>
    <sheet name="BANK STD" sheetId="1" state="hidden" r:id="rId6"/>
    <sheet name="BANK MA STD" sheetId="2" state="hidden" r:id="rId7"/>
    <sheet name="BANK BARE" sheetId="3" state="hidden" r:id="rId8"/>
    <sheet name="BANK MA BARE" sheetId="4" state="hidden" r:id="rId9"/>
    <sheet name="BANKLOTONLY" sheetId="16" state="hidden" r:id="rId10"/>
    <sheet name="BANK LOT ONLY MA" sheetId="13" state="hidden" r:id="rId11"/>
    <sheet name="PAGIBIG STD" sheetId="5" state="hidden" r:id="rId12"/>
    <sheet name="PAGIBIG MA STD" sheetId="6" state="hidden" r:id="rId13"/>
    <sheet name="PAGIBIG BARE" sheetId="7" state="hidden" r:id="rId14"/>
    <sheet name="PAGIBIG MA BARE" sheetId="9" state="hidden" r:id="rId15"/>
  </sheets>
  <definedNames>
    <definedName name="BLOC_8_B">BLOCK!$I$16:$I$35</definedName>
    <definedName name="BLOCK_1_A">BLOCK!$A$16:$A$22</definedName>
    <definedName name="BLOCK_10_A">BLOCK!$B$16:$B$29</definedName>
    <definedName name="BLOCK_11_C">BLOCK!$K$16:$K$22</definedName>
    <definedName name="BLOCK_11_D">BLOCK!$U$16:$U$23</definedName>
    <definedName name="BLOCK_12_C">BLOCK!$L$16:$L$18</definedName>
    <definedName name="BLOCK_12_D">BLOCK!$V$16:$V$19</definedName>
    <definedName name="BLOCK_13_A">BLOCK!$C$16:$C$25</definedName>
    <definedName name="BLOCK_13_C">BLOCK!$M$16:$M$20</definedName>
    <definedName name="BLOCK_13_D">BLOCK!$W$16:$W$21</definedName>
    <definedName name="BLOCK_14_A">BLOCK!$D$16</definedName>
    <definedName name="BLOCK_14_C">BLOCK!$N$16:$N$18</definedName>
    <definedName name="BLOCK_14_D">BLOCK!$X$16:$X$20</definedName>
    <definedName name="BLOCK_15_A">BLOCK!$E$16:$E$18</definedName>
    <definedName name="BLOCK_16_C">BLOCK!$O$16:$O$24</definedName>
    <definedName name="BLOCK_16_D">BLOCK!$Y$16:$Y$24</definedName>
    <definedName name="BLOCK_17_C">BLOCK!$P$16:$P$18</definedName>
    <definedName name="BLOCK_17_D">BLOCK!$Z$16:$Z$19</definedName>
    <definedName name="BLOCK_18_C">BLOCK!$Q$16:$Q$23</definedName>
    <definedName name="BLOCK_18_D">BLOCK!$AA$16:$AA$23</definedName>
    <definedName name="BLOCK_19_C">BLOCK!$R$16:$R$19</definedName>
    <definedName name="BLOCK_19_D">BLOCK!$AB$16:$AB$21</definedName>
    <definedName name="BLOCK_20_C">BLOCK!$S$16:$S$19</definedName>
    <definedName name="BLOCK_20_D">BLOCK!$AC$16:$AC$19</definedName>
    <definedName name="BLOCK_21_C">BLOCK!$T$16:$T$18</definedName>
    <definedName name="BLOCK_21_D">BLOCK!$AD$16:$AD$18</definedName>
    <definedName name="BLOCK_3_B">BLOCK!$F$16</definedName>
    <definedName name="BLOCK_5_B">BLOCK!$G$16:$G$25</definedName>
    <definedName name="BLOCK_6_B">BLOCK!$H$16:$H$17</definedName>
    <definedName name="BLOCK_8_B">BLOCK!$I$16:$I$29</definedName>
    <definedName name="BLOCK_9_B">BLOCK!$J$16:$J$28</definedName>
    <definedName name="CHIARA">BLOCK!$C$2:$C$11</definedName>
    <definedName name="LOT_ONLY">BLOCK!$A$2:$A$6</definedName>
    <definedName name="SIENA">BLOCK!$D$2:$D$11</definedName>
    <definedName name="SOFIA">BLOCK!$B$2:$B$4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9" l="1"/>
  <c r="C36" i="19"/>
  <c r="H23" i="11" s="1"/>
  <c r="E23" i="11"/>
  <c r="C37" i="19"/>
  <c r="H24" i="11" s="1"/>
  <c r="C35" i="19"/>
  <c r="H22" i="11" s="1"/>
  <c r="C34" i="19"/>
  <c r="H20" i="11" s="1"/>
  <c r="B38" i="19"/>
  <c r="B37" i="19"/>
  <c r="G24" i="11" s="1"/>
  <c r="B36" i="19"/>
  <c r="G23" i="11" s="1"/>
  <c r="B35" i="19"/>
  <c r="G22" i="11" s="1"/>
  <c r="B34" i="19"/>
  <c r="G20" i="11" s="1"/>
  <c r="C13" i="19"/>
  <c r="C12" i="19"/>
  <c r="E24" i="11" s="1"/>
  <c r="C11" i="19"/>
  <c r="C10" i="19"/>
  <c r="E22" i="11" s="1"/>
  <c r="C9" i="19"/>
  <c r="E20" i="11" s="1"/>
  <c r="B11" i="19"/>
  <c r="D23" i="11" s="1"/>
  <c r="B10" i="19"/>
  <c r="D22" i="11" s="1"/>
  <c r="B9" i="19"/>
  <c r="D20" i="11" s="1"/>
  <c r="B13" i="19"/>
  <c r="B12" i="19"/>
  <c r="D24" i="11" s="1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2" i="16"/>
  <c r="K15" i="11" l="1"/>
  <c r="K12" i="11"/>
  <c r="J12" i="11"/>
  <c r="H12" i="11"/>
  <c r="G12" i="11"/>
  <c r="E12" i="11"/>
  <c r="D12" i="11"/>
  <c r="B82" i="19"/>
  <c r="K25" i="11" s="1"/>
  <c r="B60" i="19"/>
  <c r="J25" i="11" s="1"/>
  <c r="H25" i="11"/>
  <c r="G25" i="11"/>
  <c r="E25" i="11"/>
  <c r="D25" i="11"/>
  <c r="B81" i="19"/>
  <c r="K20" i="11" s="1"/>
  <c r="B59" i="19"/>
  <c r="J20" i="11" s="1"/>
  <c r="B80" i="19"/>
  <c r="K19" i="11" s="1"/>
  <c r="B58" i="19"/>
  <c r="J19" i="11" s="1"/>
  <c r="C33" i="19"/>
  <c r="H19" i="11" s="1"/>
  <c r="B33" i="19"/>
  <c r="G19" i="11" s="1"/>
  <c r="C8" i="19"/>
  <c r="E19" i="11" s="1"/>
  <c r="B8" i="19"/>
  <c r="D19" i="11" s="1"/>
  <c r="B79" i="19"/>
  <c r="K18" i="11" s="1"/>
  <c r="B57" i="19"/>
  <c r="J18" i="11" s="1"/>
  <c r="C32" i="19"/>
  <c r="H18" i="11" s="1"/>
  <c r="B32" i="19"/>
  <c r="G18" i="11" s="1"/>
  <c r="C7" i="19"/>
  <c r="E18" i="11" s="1"/>
  <c r="B7" i="19"/>
  <c r="D18" i="11" s="1"/>
  <c r="B78" i="19"/>
  <c r="B94" i="19" s="1"/>
  <c r="K37" i="11" s="1"/>
  <c r="B56" i="19"/>
  <c r="B72" i="19" s="1"/>
  <c r="J37" i="11" s="1"/>
  <c r="C31" i="19"/>
  <c r="C48" i="19" s="1"/>
  <c r="H35" i="11" s="1"/>
  <c r="B31" i="19"/>
  <c r="C6" i="19"/>
  <c r="C24" i="19" s="1"/>
  <c r="E36" i="11" s="1"/>
  <c r="B6" i="19"/>
  <c r="B25" i="19" s="1"/>
  <c r="D37" i="11" s="1"/>
  <c r="B77" i="19"/>
  <c r="K16" i="11" s="1"/>
  <c r="B55" i="19"/>
  <c r="J16" i="11" s="1"/>
  <c r="C30" i="19"/>
  <c r="H16" i="11" s="1"/>
  <c r="B30" i="19"/>
  <c r="G16" i="11" s="1"/>
  <c r="C5" i="19"/>
  <c r="E16" i="11" s="1"/>
  <c r="B5" i="19"/>
  <c r="D16" i="11" s="1"/>
  <c r="B76" i="19"/>
  <c r="B54" i="19"/>
  <c r="J15" i="11" s="1"/>
  <c r="C29" i="19"/>
  <c r="H15" i="11" s="1"/>
  <c r="B29" i="19"/>
  <c r="G15" i="11" s="1"/>
  <c r="C4" i="19"/>
  <c r="E15" i="11" s="1"/>
  <c r="B4" i="19"/>
  <c r="D15" i="11" s="1"/>
  <c r="B75" i="19"/>
  <c r="K14" i="11" s="1"/>
  <c r="B53" i="19"/>
  <c r="J14" i="11" s="1"/>
  <c r="C28" i="19"/>
  <c r="H14" i="11" s="1"/>
  <c r="B28" i="19"/>
  <c r="G14" i="11" s="1"/>
  <c r="C3" i="19"/>
  <c r="E14" i="11" s="1"/>
  <c r="B3" i="19"/>
  <c r="D14" i="11" s="1"/>
  <c r="B74" i="19"/>
  <c r="K13" i="11" s="1"/>
  <c r="B52" i="19"/>
  <c r="J13" i="11" s="1"/>
  <c r="C27" i="19"/>
  <c r="H13" i="11" s="1"/>
  <c r="B27" i="19"/>
  <c r="G13" i="11" s="1"/>
  <c r="C2" i="19"/>
  <c r="E13" i="11" s="1"/>
  <c r="B2" i="19"/>
  <c r="D13" i="11" s="1"/>
  <c r="C10" i="11"/>
  <c r="C9" i="11"/>
  <c r="K17" i="11" l="1"/>
  <c r="E17" i="11"/>
  <c r="B49" i="19"/>
  <c r="G36" i="11" s="1"/>
  <c r="J17" i="11"/>
  <c r="G17" i="11"/>
  <c r="H17" i="11"/>
  <c r="D17" i="11"/>
  <c r="C40" i="19"/>
  <c r="H27" i="11" s="1"/>
  <c r="C16" i="19"/>
  <c r="E28" i="11" s="1"/>
  <c r="B85" i="19"/>
  <c r="K28" i="11" s="1"/>
  <c r="C42" i="19"/>
  <c r="H29" i="11" s="1"/>
  <c r="C18" i="19"/>
  <c r="E30" i="11" s="1"/>
  <c r="B87" i="19"/>
  <c r="K30" i="11" s="1"/>
  <c r="C44" i="19"/>
  <c r="H31" i="11" s="1"/>
  <c r="C21" i="19"/>
  <c r="E33" i="11" s="1"/>
  <c r="B90" i="19"/>
  <c r="K33" i="11" s="1"/>
  <c r="C47" i="19"/>
  <c r="H34" i="11" s="1"/>
  <c r="C23" i="19"/>
  <c r="E35" i="11" s="1"/>
  <c r="B92" i="19"/>
  <c r="K35" i="11" s="1"/>
  <c r="C49" i="19"/>
  <c r="H36" i="11" s="1"/>
  <c r="C25" i="19"/>
  <c r="E37" i="11" s="1"/>
  <c r="B15" i="19"/>
  <c r="D27" i="11" s="1"/>
  <c r="B62" i="19"/>
  <c r="J27" i="11" s="1"/>
  <c r="B41" i="19"/>
  <c r="G28" i="11" s="1"/>
  <c r="B17" i="19"/>
  <c r="D29" i="11" s="1"/>
  <c r="B64" i="19"/>
  <c r="J29" i="11" s="1"/>
  <c r="B43" i="19"/>
  <c r="G30" i="11" s="1"/>
  <c r="B19" i="19"/>
  <c r="D31" i="11" s="1"/>
  <c r="B66" i="19"/>
  <c r="J31" i="11" s="1"/>
  <c r="B46" i="19"/>
  <c r="G33" i="11" s="1"/>
  <c r="B22" i="19"/>
  <c r="D34" i="11" s="1"/>
  <c r="B69" i="19"/>
  <c r="J34" i="11" s="1"/>
  <c r="B48" i="19"/>
  <c r="G35" i="11" s="1"/>
  <c r="B24" i="19"/>
  <c r="D36" i="11" s="1"/>
  <c r="B71" i="19"/>
  <c r="J36" i="11" s="1"/>
  <c r="B50" i="19"/>
  <c r="G37" i="11" s="1"/>
  <c r="C50" i="19"/>
  <c r="H37" i="11" s="1"/>
  <c r="C15" i="19"/>
  <c r="E27" i="11" s="1"/>
  <c r="B84" i="19"/>
  <c r="K27" i="11" s="1"/>
  <c r="C41" i="19"/>
  <c r="H28" i="11" s="1"/>
  <c r="C17" i="19"/>
  <c r="E29" i="11" s="1"/>
  <c r="B86" i="19"/>
  <c r="K29" i="11" s="1"/>
  <c r="C43" i="19"/>
  <c r="H30" i="11" s="1"/>
  <c r="C19" i="19"/>
  <c r="E31" i="11" s="1"/>
  <c r="B88" i="19"/>
  <c r="K31" i="11" s="1"/>
  <c r="C46" i="19"/>
  <c r="H33" i="11" s="1"/>
  <c r="C22" i="19"/>
  <c r="E34" i="11" s="1"/>
  <c r="B91" i="19"/>
  <c r="K34" i="11" s="1"/>
  <c r="B93" i="19"/>
  <c r="K36" i="11" s="1"/>
  <c r="B40" i="19"/>
  <c r="G27" i="11" s="1"/>
  <c r="B16" i="19"/>
  <c r="D28" i="11" s="1"/>
  <c r="B63" i="19"/>
  <c r="J28" i="11" s="1"/>
  <c r="B42" i="19"/>
  <c r="G29" i="11" s="1"/>
  <c r="B18" i="19"/>
  <c r="D30" i="11" s="1"/>
  <c r="B65" i="19"/>
  <c r="J30" i="11" s="1"/>
  <c r="B44" i="19"/>
  <c r="G31" i="11" s="1"/>
  <c r="B21" i="19"/>
  <c r="D33" i="11" s="1"/>
  <c r="B68" i="19"/>
  <c r="J33" i="11" s="1"/>
  <c r="B47" i="19"/>
  <c r="G34" i="11" s="1"/>
  <c r="B23" i="19"/>
  <c r="D35" i="11" s="1"/>
  <c r="B70" i="19"/>
  <c r="J35" i="11" s="1"/>
</calcChain>
</file>

<file path=xl/sharedStrings.xml><?xml version="1.0" encoding="utf-8"?>
<sst xmlns="http://schemas.openxmlformats.org/spreadsheetml/2006/main" count="2759" uniqueCount="337">
  <si>
    <t>BLOCK 1 LOT 4 A</t>
  </si>
  <si>
    <t>BLOCK 1 LOT 5 A</t>
  </si>
  <si>
    <t>BLOCK 1 LOT 6 A</t>
  </si>
  <si>
    <t>BLOCK 1 LOT 7 A</t>
  </si>
  <si>
    <t>BLOCK 1 LOT 10 A</t>
  </si>
  <si>
    <t>BLOCK 1 LOT 13 A</t>
  </si>
  <si>
    <t>BLOCK 1 LOT 18 A</t>
  </si>
  <si>
    <t>BLOCK 1 LOT 19 A</t>
  </si>
  <si>
    <t>BLOCK 1 LOT 20 A</t>
  </si>
  <si>
    <t>BLOCK 1 LOT 21 A</t>
  </si>
  <si>
    <t>BLOCK 1 LOT 22 A</t>
  </si>
  <si>
    <t>BLOCK 10 LOT 1 A</t>
  </si>
  <si>
    <t>BLOCK 10 LOT 2 A</t>
  </si>
  <si>
    <t>BLOCK 10 LOT 5 A</t>
  </si>
  <si>
    <t>BLOCK 10 LOT 6 A</t>
  </si>
  <si>
    <t>BLOCK 10 LOT 7 A</t>
  </si>
  <si>
    <t>BLOCK 10 LOT 8 A</t>
  </si>
  <si>
    <t>BLOCK 10 LOT 9 A</t>
  </si>
  <si>
    <t>BLOCK 10 LOT 10 A</t>
  </si>
  <si>
    <t>BLOCK 10 LOT 11 A</t>
  </si>
  <si>
    <t>BLOCK 10 LOT 12 A</t>
  </si>
  <si>
    <t>BLOCK 10 LOT 13 A</t>
  </si>
  <si>
    <t>BLOCK 10 LOT 14 A</t>
  </si>
  <si>
    <t>BLOCK 10 LOT 15 A</t>
  </si>
  <si>
    <t>BLOCK 10 LOT 16 A</t>
  </si>
  <si>
    <t>BLOCK 13 LOT 23 A</t>
  </si>
  <si>
    <t>BLOCK 13 LOT 24 A</t>
  </si>
  <si>
    <t>BLOCK 13 LOT 25 A</t>
  </si>
  <si>
    <t>BLOCK 13 LOT 26 A</t>
  </si>
  <si>
    <t>BLOCK 13 LOT 27 A</t>
  </si>
  <si>
    <t>BLOCK 13 LOT 28 A</t>
  </si>
  <si>
    <t>BLOCK 13 LOT 29 A</t>
  </si>
  <si>
    <t>BLOCK 13 LOT 30 A</t>
  </si>
  <si>
    <t>BLOCK 13 LOT 31 A</t>
  </si>
  <si>
    <t>BLOCK 13 LOT 32 A</t>
  </si>
  <si>
    <t>BLOCK 13 LOT 34 A</t>
  </si>
  <si>
    <t>BLOCK 13 LOT 35 A</t>
  </si>
  <si>
    <t>BLOCK 13 LOT 36 A</t>
  </si>
  <si>
    <t>BLOCK 14 LOT 6 A</t>
  </si>
  <si>
    <t>BLOCK 15 LOT 3 A</t>
  </si>
  <si>
    <t>BLOCK 15 LOT 7 A</t>
  </si>
  <si>
    <t>BLOCK 15 LOT 8 A</t>
  </si>
  <si>
    <t>BLOCK 15 LOT 9 A</t>
  </si>
  <si>
    <t>BLOCK 15 LOT 10 A</t>
  </si>
  <si>
    <t>BLOCK 5 LOT 10 B</t>
  </si>
  <si>
    <t>BLOCK 5 LOT 11 B</t>
  </si>
  <si>
    <t>BLOCK 5 LOT 12 B</t>
  </si>
  <si>
    <t>BLOCK 5 LOT 13 B</t>
  </si>
  <si>
    <t>BLOCK 5 LOT 14 B</t>
  </si>
  <si>
    <t>BLOCK 5 LOT 15 B</t>
  </si>
  <si>
    <t>BLOCK 5 LOT 17 B</t>
  </si>
  <si>
    <t>BLOCK 5 LOT 20 B</t>
  </si>
  <si>
    <t>BLOCK 5 LOT 21 B</t>
  </si>
  <si>
    <t>BLOCK 5 LOT 22 B</t>
  </si>
  <si>
    <t>BLOCK 5 LOT 23 B</t>
  </si>
  <si>
    <t>BLOCK 5 LOT 24 B</t>
  </si>
  <si>
    <t>BLOCK 5 LOT 25 B</t>
  </si>
  <si>
    <t>BLOCK 5 LOT 26 B</t>
  </si>
  <si>
    <t>BLOCK 5 LOT 27 B</t>
  </si>
  <si>
    <t>BLOCK 5 LOT 28 B</t>
  </si>
  <si>
    <t>BLOCK 5 LOT 29 B</t>
  </si>
  <si>
    <t>BLOCK 5 LOT 30 B</t>
  </si>
  <si>
    <t>BLOCK 5 LOT 31 B</t>
  </si>
  <si>
    <t>BLOCK 5 LOT 32 B</t>
  </si>
  <si>
    <t>BLOCK 5 LOT 33 B</t>
  </si>
  <si>
    <t>BLOCK 5 LOT 34 B</t>
  </si>
  <si>
    <t>BLOCK 6 LOT 6 B</t>
  </si>
  <si>
    <t>BLOCK 6 LOT 9 B</t>
  </si>
  <si>
    <t>BLOCK 8 LOT 2 B</t>
  </si>
  <si>
    <t>BLOCK 8 LOT 3 B</t>
  </si>
  <si>
    <t>BLOCK 8 LOT 4 B</t>
  </si>
  <si>
    <t>BLOCK 8 LOT 5 B</t>
  </si>
  <si>
    <t>BLOCK 8 LOT 6 B</t>
  </si>
  <si>
    <t>BLOCK 8 LOT 7 B</t>
  </si>
  <si>
    <t>BLOCK 8 LOT 8 B</t>
  </si>
  <si>
    <t>BLOCK 8 LOT 9 B</t>
  </si>
  <si>
    <t>BLOCK 8 LOT 10 B</t>
  </si>
  <si>
    <t>BLOCK 8 LOT 11 B</t>
  </si>
  <si>
    <t>BLOCK 8 LOT 12 B</t>
  </si>
  <si>
    <t>BLOCK 8 LOT 13 B</t>
  </si>
  <si>
    <t>BLOCK 8 LOT 14 B</t>
  </si>
  <si>
    <t>BLOCK 8 LOT 15 B</t>
  </si>
  <si>
    <t>BLOCK 8 LOT 16 B</t>
  </si>
  <si>
    <t>BLOCK 8 LOT 17 B</t>
  </si>
  <si>
    <t>BLOCK 8 LOT 18 B</t>
  </si>
  <si>
    <t>BLOCK 8 LOT 19 B</t>
  </si>
  <si>
    <t>BLOCK 8 LOT 20 B</t>
  </si>
  <si>
    <t>BLOCK 8 LOT 21 B</t>
  </si>
  <si>
    <t>BLOCK 9 LOT 2 B</t>
  </si>
  <si>
    <t>BLOCK 9 LOT 3 B</t>
  </si>
  <si>
    <t>BLOCK 9 LOT 4 B</t>
  </si>
  <si>
    <t>BLOCK 9 LOT 5 B</t>
  </si>
  <si>
    <t>BLOCK 9 LOT 6 B</t>
  </si>
  <si>
    <t>BLOCK 9 LOT 7 B</t>
  </si>
  <si>
    <t>BLOCK 9 LOT 8 B</t>
  </si>
  <si>
    <t>BLOCK 9 LOT 9 B</t>
  </si>
  <si>
    <t>BLOCK 9 LOT 10 B</t>
  </si>
  <si>
    <t>BLOCK 9 LOT 11 B</t>
  </si>
  <si>
    <t>BLOCK 9 LOT 12 B</t>
  </si>
  <si>
    <t>BLOCK 9 LOT 13 B</t>
  </si>
  <si>
    <t>BLOCK 9 LOT 14 B</t>
  </si>
  <si>
    <t>BLOCK 9 LOT 15 B</t>
  </si>
  <si>
    <t>BLOCK 9 LOT 16 B</t>
  </si>
  <si>
    <t>BLOCK 9 LOT 17 B</t>
  </si>
  <si>
    <t>BLOCK 11 LOT 6 C</t>
  </si>
  <si>
    <t>BLOCK 11 LOT 8 C</t>
  </si>
  <si>
    <t>BLOCK 11 LOT 10 C</t>
  </si>
  <si>
    <t>BLOCK 11 LOT 12 C</t>
  </si>
  <si>
    <t>BLOCK 11 LOT 14 C</t>
  </si>
  <si>
    <t>BLOCK 11 LOT 16 C</t>
  </si>
  <si>
    <t>BLOCK 11 LOT 18 C</t>
  </si>
  <si>
    <t>BLOCK 12 LOT 2 C</t>
  </si>
  <si>
    <t>BLOCK 12 LOT 8 C</t>
  </si>
  <si>
    <t>BLOCK 12 LOT 10 C</t>
  </si>
  <si>
    <t>BLOCK 12 LOT 12 C</t>
  </si>
  <si>
    <t>BLOCK 13 LOT 8 C</t>
  </si>
  <si>
    <t>BLOCK 13 LOT 10 C</t>
  </si>
  <si>
    <t>BLOCK 13 LOT 12 C</t>
  </si>
  <si>
    <t>BLOCK 13 LOT 14 C</t>
  </si>
  <si>
    <t>BLOCK 13 LOT 16 C</t>
  </si>
  <si>
    <t>BLOCK 14 LOT 18 C</t>
  </si>
  <si>
    <t>BLOCK 14 LOT 20 C</t>
  </si>
  <si>
    <t>BLOCK 14 LOT 22 C</t>
  </si>
  <si>
    <t>BLOCK 16 LOT 2 C</t>
  </si>
  <si>
    <t>BLOCK 16 LOT 4 C</t>
  </si>
  <si>
    <t>BLOCK 16 LOT 6 C</t>
  </si>
  <si>
    <t>BLOCK 16 LOT 8 C</t>
  </si>
  <si>
    <t>BLOCK 16 LOT 10 C</t>
  </si>
  <si>
    <t>BLOCK 16 LOT 14 C</t>
  </si>
  <si>
    <t>BLOCK 16 LOT 16 C</t>
  </si>
  <si>
    <t>BLOCK 16 LOT 18 C</t>
  </si>
  <si>
    <t>BLOCK 16 LOT 20 C</t>
  </si>
  <si>
    <t>BLOCK 16 LOT 22 C</t>
  </si>
  <si>
    <t>BLOCK 17 LOT 4 C</t>
  </si>
  <si>
    <t>BLOCK 17 LOT 10 C</t>
  </si>
  <si>
    <t>BLOCK 17 LOT 12 C</t>
  </si>
  <si>
    <t>BLOCK 17 LOT 16 C</t>
  </si>
  <si>
    <t>BLOCK 18 LOT 6 C</t>
  </si>
  <si>
    <t>BLOCK 18 LOT 8 C</t>
  </si>
  <si>
    <t>BLOCK 18 LOT 10 C</t>
  </si>
  <si>
    <t>BLOCK 18 LOT 12 C</t>
  </si>
  <si>
    <t>BLOCK 18 LOT 14 C</t>
  </si>
  <si>
    <t>BLOCK 18 LOT 16 C</t>
  </si>
  <si>
    <t>BLOCK 18 LOT 18 C</t>
  </si>
  <si>
    <t>BLOCK 18 LOT 20 C</t>
  </si>
  <si>
    <t>BLOCK 19 LOT 2 C</t>
  </si>
  <si>
    <t>BLOCK 19 LOT 4 C</t>
  </si>
  <si>
    <t>BLOCK 19 LOT 8 C</t>
  </si>
  <si>
    <t>BLOCK 19 LOT 10 C</t>
  </si>
  <si>
    <t>BLOCK 20 LOT 2 C</t>
  </si>
  <si>
    <t>BLOCK 20 LOT 4 C</t>
  </si>
  <si>
    <t>BLOCK 20 LOT 6 C</t>
  </si>
  <si>
    <t>BLOCK 20 LOT 8 C</t>
  </si>
  <si>
    <t>BLOCK 21 LOT 2 C</t>
  </si>
  <si>
    <t>BLOCK 21 LOT 4 C</t>
  </si>
  <si>
    <t>BLOCK 21 LOT 6 C</t>
  </si>
  <si>
    <t>BLOCK 11 LOT 3 D</t>
  </si>
  <si>
    <t>BLOCK 11 LOT 5 D</t>
  </si>
  <si>
    <t>BLOCK 11 LOT 7 D</t>
  </si>
  <si>
    <t>BLOCK 11 LOT 9 D</t>
  </si>
  <si>
    <t>BLOCK 11 LOT 11 D</t>
  </si>
  <si>
    <t>BLOCK 11 LOT 13 D</t>
  </si>
  <si>
    <t>BLOCK 11 LOT 15 D</t>
  </si>
  <si>
    <t>BLOCK 11 LOT 17 D</t>
  </si>
  <si>
    <t>BLOCK 12 LOT 3 D</t>
  </si>
  <si>
    <t>BLOCK 12 LOT 7 D</t>
  </si>
  <si>
    <t>BLOCK 12 LOT 11 D</t>
  </si>
  <si>
    <t>BLOCK 12 LOT 13 D</t>
  </si>
  <si>
    <t>BLOCK 13 LOT 7 D</t>
  </si>
  <si>
    <t>BLOCK 13 LOT 9 D</t>
  </si>
  <si>
    <t>BLOCK 13 LOT 11 D</t>
  </si>
  <si>
    <t>BLOCK 13 LOT 13 D</t>
  </si>
  <si>
    <t>BLOCK 13 LOT 15 D</t>
  </si>
  <si>
    <t>BLOCK 13 LOT 17 D</t>
  </si>
  <si>
    <t>BLOCK 14 LOT 17 D</t>
  </si>
  <si>
    <t>BLOCK 14 LOT 19 D</t>
  </si>
  <si>
    <t>BLOCK 14 LOT 21 D</t>
  </si>
  <si>
    <t>BLOCK 14 LOT 23 D</t>
  </si>
  <si>
    <t>BLOCK 14 LOT 27 D</t>
  </si>
  <si>
    <t>BLOCK 16 LOT 3  D</t>
  </si>
  <si>
    <t>BLOCK 16 LOT 5 D</t>
  </si>
  <si>
    <t>BLOCK 16 LOT 7 D</t>
  </si>
  <si>
    <t>BLOCK 16 LOT 9 D</t>
  </si>
  <si>
    <t>BLOCK 16 LOT 13 D</t>
  </si>
  <si>
    <t>BLOCK 16 LOT 15 D</t>
  </si>
  <si>
    <t>BLOCK 16 LOT 17 D</t>
  </si>
  <si>
    <t>BLOCK 16 LOT 19 D</t>
  </si>
  <si>
    <t>BLOCK 16 LOT 21 D</t>
  </si>
  <si>
    <t>BLOCK 17 LOT 3 D</t>
  </si>
  <si>
    <t>BLOCK 17 LOT 5 D</t>
  </si>
  <si>
    <t>BLOCK 17 LOT 11 D</t>
  </si>
  <si>
    <t>BLOCK 17 LOT 13 D</t>
  </si>
  <si>
    <t>BLOCK 17 LOT 15 D</t>
  </si>
  <si>
    <t>BLOCK 17 LOT 17 D</t>
  </si>
  <si>
    <t>BLOCK 18 LOT 7 D</t>
  </si>
  <si>
    <t>BLOCK 18 LOT 9 D</t>
  </si>
  <si>
    <t>BLOCK 18 LOT 11 D</t>
  </si>
  <si>
    <t>BLOCK 18 LOT 13 D</t>
  </si>
  <si>
    <t>BLOCK 18 LOT 15 D</t>
  </si>
  <si>
    <t>BLOCK 18 LOT 17 D</t>
  </si>
  <si>
    <t>BLOCK 18 LOT 19 D</t>
  </si>
  <si>
    <t>BLOCK 18 LOT 21 D</t>
  </si>
  <si>
    <t>BLOCK 19 LOT 1 D</t>
  </si>
  <si>
    <t>BLOCK 19 LOT 3 D</t>
  </si>
  <si>
    <t>BLOCK 19 LOT 5 D</t>
  </si>
  <si>
    <t>BLOCK 19 LOT 7 D</t>
  </si>
  <si>
    <t>BLOCK 19 LOT 9 D</t>
  </si>
  <si>
    <t>BLOCK 19 LOT 11 D</t>
  </si>
  <si>
    <t>BLOCK 20 LOT 1 D</t>
  </si>
  <si>
    <t>BLOCK 20 LOT 3 D</t>
  </si>
  <si>
    <t>BLOCK 20 LOT 5 D</t>
  </si>
  <si>
    <t>BLOCK 20 LOT 7 D</t>
  </si>
  <si>
    <t>BLOCK 21 LOT 1 D</t>
  </si>
  <si>
    <t>BLOCK 21 LOT 3 D</t>
  </si>
  <si>
    <t>BLOCK 21 LOT 5 D</t>
  </si>
  <si>
    <t>SOFIA</t>
  </si>
  <si>
    <t>CHIARA</t>
  </si>
  <si>
    <t>SIENA</t>
  </si>
  <si>
    <t>BLOCK AND LOT</t>
  </si>
  <si>
    <t>LA</t>
  </si>
  <si>
    <t>HA</t>
  </si>
  <si>
    <t>TSP</t>
  </si>
  <si>
    <t>IC/IE</t>
  </si>
  <si>
    <t>MF/VAT</t>
  </si>
  <si>
    <t>TCP</t>
  </si>
  <si>
    <t>BALANCE</t>
  </si>
  <si>
    <t>RF</t>
  </si>
  <si>
    <t>DP</t>
  </si>
  <si>
    <t>NET DP</t>
  </si>
  <si>
    <t>MDP(24/12mos)</t>
  </si>
  <si>
    <t>10</t>
  </si>
  <si>
    <t>15</t>
  </si>
  <si>
    <t>20</t>
  </si>
  <si>
    <t>25</t>
  </si>
  <si>
    <t>30</t>
  </si>
  <si>
    <t>GMI 10</t>
  </si>
  <si>
    <t>GMI 15</t>
  </si>
  <si>
    <t>GMI 20</t>
  </si>
  <si>
    <t>GMI 25</t>
  </si>
  <si>
    <t>GMI 30</t>
  </si>
  <si>
    <t>MDP(24mos)</t>
  </si>
  <si>
    <t>MDP 24mos</t>
  </si>
  <si>
    <t>LOT_ONLY</t>
  </si>
  <si>
    <t>HOUSE MODEL:</t>
  </si>
  <si>
    <t>BLOCK:</t>
  </si>
  <si>
    <t>BLOCK AND LOT:</t>
  </si>
  <si>
    <t>BLOCK_1_A</t>
  </si>
  <si>
    <t>BLOCK_10_A</t>
  </si>
  <si>
    <t>BLOCK_13_A</t>
  </si>
  <si>
    <t>BLOCK_14_A</t>
  </si>
  <si>
    <t>BLOCK_15_A</t>
  </si>
  <si>
    <t>BLOCK_5_B</t>
  </si>
  <si>
    <t>BLOCK_6_B</t>
  </si>
  <si>
    <t>BLOCK_8_B</t>
  </si>
  <si>
    <t>BLOCK_9_B</t>
  </si>
  <si>
    <t>BLOCK_11_C</t>
  </si>
  <si>
    <t>BLOCK_12_C</t>
  </si>
  <si>
    <t>BLOCK_13_C</t>
  </si>
  <si>
    <t>BLOCK_14_C</t>
  </si>
  <si>
    <t>BLOCK_16_C</t>
  </si>
  <si>
    <t>BLOCK_17_C</t>
  </si>
  <si>
    <t>BLOCK_18_C</t>
  </si>
  <si>
    <t>BLOCK_19_C</t>
  </si>
  <si>
    <t>BLOCK_20_C</t>
  </si>
  <si>
    <t>BLOCK_21_C</t>
  </si>
  <si>
    <t>BLOCK_11_D</t>
  </si>
  <si>
    <t>BLOCK_12_D</t>
  </si>
  <si>
    <t>BLOCK_13_D</t>
  </si>
  <si>
    <t>BLOCK_14_D</t>
  </si>
  <si>
    <t>BLOCK_16_D</t>
  </si>
  <si>
    <t>BLOCK_17_D</t>
  </si>
  <si>
    <t>BLOCK_18_D</t>
  </si>
  <si>
    <t>BLOCK_19_D</t>
  </si>
  <si>
    <t>BLOCK_20_D</t>
  </si>
  <si>
    <t>BLOCK_21_D</t>
  </si>
  <si>
    <t>LOT AREA:</t>
  </si>
  <si>
    <t>HOUSE AREA:</t>
  </si>
  <si>
    <t>96sqm</t>
  </si>
  <si>
    <t>85sqm</t>
  </si>
  <si>
    <t>80sqm</t>
  </si>
  <si>
    <t>100sqm</t>
  </si>
  <si>
    <t>72sqm</t>
  </si>
  <si>
    <t>78sqm</t>
  </si>
  <si>
    <t>74sqm</t>
  </si>
  <si>
    <t>75sqm</t>
  </si>
  <si>
    <t>90sqm</t>
  </si>
  <si>
    <t>98sqm</t>
  </si>
  <si>
    <t>109sqm</t>
  </si>
  <si>
    <t>84sqm</t>
  </si>
  <si>
    <t>108sqm</t>
  </si>
  <si>
    <t>102sqm</t>
  </si>
  <si>
    <t>113sqm</t>
  </si>
  <si>
    <t>89sqm</t>
  </si>
  <si>
    <t>105sqm</t>
  </si>
  <si>
    <t>92sqm</t>
  </si>
  <si>
    <t>NA</t>
  </si>
  <si>
    <t>30sqm</t>
  </si>
  <si>
    <t>38sqm</t>
  </si>
  <si>
    <t>NAME:</t>
  </si>
  <si>
    <t>DATE:</t>
  </si>
  <si>
    <t>PLEASE FILL UP ALL DROPDOWN LIST</t>
  </si>
  <si>
    <t>TOTAL SELLING PRICE</t>
  </si>
  <si>
    <t>TOTAL CONTRACT PRICE</t>
  </si>
  <si>
    <t>ESTIMATED LOANABLE AMOUNT</t>
  </si>
  <si>
    <t>EQUITY/DOWNPAYMENT</t>
  </si>
  <si>
    <t>LESS: RESERVATION FEE</t>
  </si>
  <si>
    <t>NET EQUITY/DOWNPAYMENT</t>
  </si>
  <si>
    <t>GROSS MONTHLY INCOME</t>
  </si>
  <si>
    <t>MOVE IN FEE or (VAT if lot only)</t>
  </si>
  <si>
    <t>ADD: IC or (IE if lot only)</t>
  </si>
  <si>
    <t>MONTHLY DP 24mos or (12mos if lot only)</t>
  </si>
  <si>
    <t>MONTHLY AMORTIZATION</t>
  </si>
  <si>
    <t>BANK STANDARD</t>
  </si>
  <si>
    <t>BANK BARE</t>
  </si>
  <si>
    <t>PAG IBIG STANDARD</t>
  </si>
  <si>
    <t>PAG IBIG BARE</t>
  </si>
  <si>
    <t>LOT ONLY(BANK)</t>
  </si>
  <si>
    <t>LOT ONLY(PAG IBIG)</t>
  </si>
  <si>
    <t>BLOCK_3_B</t>
  </si>
  <si>
    <t>BLOCK 3 LOT 23 B</t>
  </si>
  <si>
    <t>TERMS OF PAYMENT:</t>
  </si>
  <si>
    <t>BANK</t>
  </si>
  <si>
    <t>PAG-IBIG</t>
  </si>
  <si>
    <t>LOT-ONLY-BANK</t>
  </si>
  <si>
    <t>LOT-ONLY-PAGIBIG</t>
  </si>
  <si>
    <t>TYPE DOWN DATE:</t>
  </si>
  <si>
    <t>TYPE DOWN NAME:</t>
  </si>
  <si>
    <t>DROPDOWN LIST</t>
  </si>
  <si>
    <t>LESS: TWIN PROMO</t>
  </si>
  <si>
    <t>TAKE BACK RF(CHIARA/SIENA ONLY)</t>
  </si>
  <si>
    <t>FREE MOVE IN FEE(CHIARA,SIENA&amp;SOFIA)</t>
  </si>
  <si>
    <t>TAKEBACKRF</t>
  </si>
  <si>
    <t>FREEMF</t>
  </si>
  <si>
    <t>NET DP FOR INSTALLMENT</t>
  </si>
  <si>
    <t>DPINSTALLMENT</t>
  </si>
  <si>
    <t>MDP(24/12mos)2</t>
  </si>
  <si>
    <t>DPINSTALLMENT2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</si>
</sst>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₱&quot;* #,##0.00_);_(&quot;₱&quot;* \(#,##0.00\);_(&quot;₱&quot;* &quot;-&quot;??_);_(@_)"/>
    <numFmt numFmtId="165" formatCode="_-[$₱-3409]* #,##0.00_-;\-[$₱-3409]* #,##0.00_-;_-[$₱-3409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Eras Bold ITC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164" fontId="0" fillId="0" borderId="0" xfId="1" applyFont="1"/>
    <xf numFmtId="0" fontId="0" fillId="2" borderId="1" xfId="0" applyFill="1" applyBorder="1"/>
    <xf numFmtId="0" fontId="0" fillId="0" borderId="1" xfId="0" applyBorder="1"/>
    <xf numFmtId="164" fontId="3" fillId="0" borderId="0" xfId="1" applyFont="1"/>
    <xf numFmtId="164" fontId="3" fillId="0" borderId="0" xfId="1" applyFont="1" applyFill="1" applyBorder="1"/>
    <xf numFmtId="0" fontId="0" fillId="0" borderId="0" xfId="1" applyNumberFormat="1" applyFont="1"/>
    <xf numFmtId="164" fontId="0" fillId="0" borderId="0" xfId="0" applyNumberFormat="1"/>
    <xf numFmtId="164" fontId="4" fillId="0" borderId="0" xfId="1" applyFont="1"/>
    <xf numFmtId="0" fontId="0" fillId="4" borderId="0" xfId="0" applyFill="1"/>
    <xf numFmtId="0" fontId="0" fillId="5" borderId="1" xfId="0" applyFill="1" applyBorder="1"/>
    <xf numFmtId="164" fontId="0" fillId="2" borderId="1" xfId="1" applyFont="1" applyFill="1" applyBorder="1"/>
    <xf numFmtId="164" fontId="0" fillId="0" borderId="1" xfId="1" applyFont="1" applyBorder="1"/>
    <xf numFmtId="0" fontId="2" fillId="3" borderId="2" xfId="0" applyFont="1" applyFill="1" applyBorder="1"/>
    <xf numFmtId="0" fontId="2" fillId="4" borderId="2" xfId="0" applyFont="1" applyFill="1" applyBorder="1"/>
    <xf numFmtId="164" fontId="2" fillId="3" borderId="2" xfId="1" applyFont="1" applyFill="1" applyBorder="1"/>
    <xf numFmtId="0" fontId="2" fillId="3" borderId="3" xfId="0" applyFont="1" applyFill="1" applyBorder="1"/>
    <xf numFmtId="0" fontId="3" fillId="0" borderId="0" xfId="0" applyFont="1"/>
    <xf numFmtId="164" fontId="6" fillId="3" borderId="2" xfId="1" applyFont="1" applyFill="1" applyBorder="1"/>
    <xf numFmtId="0" fontId="6" fillId="3" borderId="2" xfId="0" applyFont="1" applyFill="1" applyBorder="1"/>
    <xf numFmtId="0" fontId="0" fillId="2" borderId="4" xfId="0" applyFill="1" applyBorder="1"/>
    <xf numFmtId="0" fontId="0" fillId="0" borderId="4" xfId="0" applyBorder="1"/>
    <xf numFmtId="0" fontId="7" fillId="2" borderId="4" xfId="0" applyFont="1" applyFill="1" applyBorder="1"/>
    <xf numFmtId="0" fontId="0" fillId="4" borderId="4" xfId="0" applyFill="1" applyBorder="1"/>
    <xf numFmtId="0" fontId="0" fillId="5" borderId="4" xfId="0" applyFill="1" applyBorder="1"/>
    <xf numFmtId="0" fontId="7" fillId="5" borderId="4" xfId="0" applyFont="1" applyFill="1" applyBorder="1"/>
    <xf numFmtId="0" fontId="2" fillId="3" borderId="5" xfId="0" applyFont="1" applyFill="1" applyBorder="1"/>
    <xf numFmtId="0" fontId="0" fillId="2" borderId="5" xfId="0" applyFill="1" applyBorder="1"/>
    <xf numFmtId="0" fontId="0" fillId="0" borderId="5" xfId="0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164" fontId="0" fillId="2" borderId="6" xfId="0" applyNumberFormat="1" applyFill="1" applyBorder="1"/>
    <xf numFmtId="164" fontId="0" fillId="0" borderId="1" xfId="0" applyNumberFormat="1" applyBorder="1"/>
    <xf numFmtId="164" fontId="3" fillId="0" borderId="1" xfId="0" applyNumberFormat="1" applyFont="1" applyBorder="1"/>
    <xf numFmtId="164" fontId="0" fillId="0" borderId="6" xfId="0" applyNumberFormat="1" applyBorder="1"/>
    <xf numFmtId="0" fontId="0" fillId="5" borderId="12" xfId="0" applyFill="1" applyBorder="1"/>
    <xf numFmtId="0" fontId="0" fillId="0" borderId="12" xfId="0" applyBorder="1"/>
    <xf numFmtId="164" fontId="0" fillId="0" borderId="12" xfId="0" applyNumberFormat="1" applyBorder="1"/>
    <xf numFmtId="164" fontId="3" fillId="0" borderId="12" xfId="0" applyNumberFormat="1" applyFont="1" applyBorder="1"/>
    <xf numFmtId="0" fontId="2" fillId="3" borderId="2" xfId="1" applyNumberFormat="1" applyFont="1" applyFill="1" applyBorder="1"/>
    <xf numFmtId="164" fontId="2" fillId="3" borderId="3" xfId="1" applyFont="1" applyFill="1" applyBorder="1"/>
    <xf numFmtId="164" fontId="0" fillId="2" borderId="0" xfId="0" applyNumberFormat="1" applyFill="1"/>
    <xf numFmtId="164" fontId="3" fillId="0" borderId="1" xfId="1" applyFont="1" applyBorder="1"/>
    <xf numFmtId="164" fontId="0" fillId="2" borderId="12" xfId="1" applyFont="1" applyFill="1" applyBorder="1"/>
    <xf numFmtId="0" fontId="10" fillId="0" borderId="4" xfId="0" applyFont="1" applyBorder="1"/>
    <xf numFmtId="0" fontId="10" fillId="7" borderId="4" xfId="0" applyFont="1" applyFill="1" applyBorder="1"/>
    <xf numFmtId="0" fontId="10" fillId="4" borderId="4" xfId="0" applyFont="1" applyFill="1" applyBorder="1"/>
    <xf numFmtId="0" fontId="10" fillId="8" borderId="4" xfId="0" applyFont="1" applyFill="1" applyBorder="1"/>
    <xf numFmtId="0" fontId="10" fillId="9" borderId="4" xfId="0" applyFont="1" applyFill="1" applyBorder="1"/>
    <xf numFmtId="164" fontId="0" fillId="0" borderId="12" xfId="1" applyFont="1" applyFill="1" applyBorder="1"/>
    <xf numFmtId="0" fontId="0" fillId="5" borderId="2" xfId="0" applyFill="1" applyBorder="1"/>
    <xf numFmtId="164" fontId="3" fillId="0" borderId="1" xfId="1" applyFont="1" applyFill="1" applyBorder="1"/>
    <xf numFmtId="164" fontId="3" fillId="2" borderId="1" xfId="1" applyFont="1" applyFill="1" applyBorder="1"/>
    <xf numFmtId="164" fontId="0" fillId="2" borderId="6" xfId="1" applyFont="1" applyFill="1" applyBorder="1"/>
    <xf numFmtId="164" fontId="0" fillId="0" borderId="6" xfId="1" applyFont="1" applyBorder="1"/>
    <xf numFmtId="0" fontId="0" fillId="2" borderId="2" xfId="0" applyFill="1" applyBorder="1"/>
    <xf numFmtId="164" fontId="0" fillId="0" borderId="1" xfId="1" applyFont="1" applyFill="1" applyBorder="1"/>
    <xf numFmtId="164" fontId="0" fillId="0" borderId="0" xfId="1" applyFont="1" applyFill="1"/>
    <xf numFmtId="0" fontId="0" fillId="2" borderId="12" xfId="0" applyFill="1" applyBorder="1"/>
    <xf numFmtId="164" fontId="3" fillId="0" borderId="12" xfId="1" applyFont="1" applyBorder="1"/>
    <xf numFmtId="164" fontId="0" fillId="0" borderId="12" xfId="1" applyFont="1" applyBorder="1"/>
    <xf numFmtId="164" fontId="0" fillId="0" borderId="14" xfId="1" applyFont="1" applyBorder="1"/>
    <xf numFmtId="164" fontId="0" fillId="2" borderId="2" xfId="1" applyFont="1" applyFill="1" applyBorder="1"/>
    <xf numFmtId="164" fontId="3" fillId="2" borderId="12" xfId="1" applyFont="1" applyFill="1" applyBorder="1"/>
    <xf numFmtId="164" fontId="0" fillId="2" borderId="14" xfId="1" applyFont="1" applyFill="1" applyBorder="1"/>
    <xf numFmtId="164" fontId="1" fillId="0" borderId="0" xfId="1" applyFont="1" applyFill="1" applyBorder="1"/>
    <xf numFmtId="0" fontId="8" fillId="6" borderId="4" xfId="0" applyFont="1" applyFill="1" applyBorder="1" applyAlignment="1">
      <alignment horizontal="center"/>
    </xf>
    <xf numFmtId="164" fontId="0" fillId="6" borderId="4" xfId="1" applyFont="1" applyFill="1" applyBorder="1"/>
    <xf numFmtId="165" fontId="0" fillId="6" borderId="4" xfId="0" applyNumberFormat="1" applyFill="1" applyBorder="1"/>
    <xf numFmtId="165" fontId="3" fillId="6" borderId="4" xfId="0" applyNumberFormat="1" applyFont="1" applyFill="1" applyBorder="1"/>
    <xf numFmtId="0" fontId="8" fillId="6" borderId="7" xfId="0" applyFont="1" applyFill="1" applyBorder="1"/>
    <xf numFmtId="0" fontId="8" fillId="6" borderId="13" xfId="0" applyFont="1" applyFill="1" applyBorder="1"/>
    <xf numFmtId="0" fontId="8" fillId="6" borderId="8" xfId="0" applyFont="1" applyFill="1" applyBorder="1"/>
    <xf numFmtId="0" fontId="8" fillId="6" borderId="4" xfId="0" applyFont="1" applyFill="1" applyBorder="1"/>
    <xf numFmtId="0" fontId="9" fillId="6" borderId="7" xfId="0" applyFont="1" applyFill="1" applyBorder="1"/>
    <xf numFmtId="0" fontId="8" fillId="6" borderId="7" xfId="0" applyFont="1" applyFill="1" applyBorder="1" applyAlignment="1">
      <alignment horizontal="center"/>
    </xf>
    <xf numFmtId="165" fontId="0" fillId="6" borderId="7" xfId="0" applyNumberFormat="1" applyFill="1" applyBorder="1"/>
    <xf numFmtId="165" fontId="3" fillId="6" borderId="7" xfId="0" applyNumberFormat="1" applyFont="1" applyFill="1" applyBorder="1"/>
    <xf numFmtId="0" fontId="8" fillId="0" borderId="16" xfId="0" applyFont="1" applyBorder="1" applyAlignment="1">
      <alignment horizontal="center"/>
    </xf>
    <xf numFmtId="165" fontId="0" fillId="0" borderId="16" xfId="0" applyNumberFormat="1" applyBorder="1"/>
    <xf numFmtId="165" fontId="3" fillId="0" borderId="16" xfId="0" applyNumberFormat="1" applyFont="1" applyBorder="1"/>
    <xf numFmtId="0" fontId="8" fillId="0" borderId="16" xfId="0" applyFont="1" applyBorder="1"/>
    <xf numFmtId="0" fontId="0" fillId="0" borderId="16" xfId="0" applyBorder="1"/>
    <xf numFmtId="0" fontId="8" fillId="0" borderId="0" xfId="0" applyFon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0" fontId="8" fillId="0" borderId="0" xfId="0" applyFont="1"/>
    <xf numFmtId="0" fontId="8" fillId="6" borderId="8" xfId="0" applyFont="1" applyFill="1" applyBorder="1" applyAlignment="1">
      <alignment horizontal="center"/>
    </xf>
    <xf numFmtId="164" fontId="0" fillId="6" borderId="8" xfId="1" applyFont="1" applyFill="1" applyBorder="1"/>
    <xf numFmtId="165" fontId="3" fillId="6" borderId="8" xfId="0" applyNumberFormat="1" applyFont="1" applyFill="1" applyBorder="1"/>
    <xf numFmtId="165" fontId="0" fillId="6" borderId="8" xfId="0" applyNumberFormat="1" applyFill="1" applyBorder="1"/>
    <xf numFmtId="0" fontId="10" fillId="10" borderId="4" xfId="0" applyFont="1" applyFill="1" applyBorder="1"/>
    <xf numFmtId="0" fontId="10" fillId="11" borderId="4" xfId="0" applyFont="1" applyFill="1" applyBorder="1"/>
    <xf numFmtId="0" fontId="11" fillId="0" borderId="4" xfId="0" applyFont="1" applyBorder="1" applyAlignment="1">
      <alignment horizontal="center"/>
    </xf>
    <xf numFmtId="0" fontId="10" fillId="7" borderId="7" xfId="0" applyFont="1" applyFill="1" applyBorder="1"/>
    <xf numFmtId="0" fontId="8" fillId="0" borderId="1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3" fillId="6" borderId="4" xfId="1" applyFont="1" applyFill="1" applyBorder="1"/>
    <xf numFmtId="164" fontId="3" fillId="6" borderId="8" xfId="1" applyFont="1" applyFill="1" applyBorder="1"/>
    <xf numFmtId="0" fontId="0" fillId="13" borderId="15" xfId="0" applyFill="1" applyBorder="1"/>
    <xf numFmtId="0" fontId="8" fillId="13" borderId="15" xfId="0" applyFont="1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0" xfId="0" applyFill="1"/>
    <xf numFmtId="164" fontId="3" fillId="0" borderId="0" xfId="1" applyFont="1" applyFill="1"/>
    <xf numFmtId="0" fontId="0" fillId="14" borderId="15" xfId="0" applyFill="1" applyBorder="1"/>
    <xf numFmtId="0" fontId="3" fillId="14" borderId="15" xfId="0" applyFont="1" applyFill="1" applyBorder="1"/>
    <xf numFmtId="164" fontId="0" fillId="5" borderId="1" xfId="1" applyFont="1" applyFill="1" applyBorder="1"/>
    <xf numFmtId="164" fontId="3" fillId="5" borderId="1" xfId="1" applyFont="1" applyFill="1" applyBorder="1"/>
    <xf numFmtId="164" fontId="0" fillId="5" borderId="6" xfId="1" applyFont="1" applyFill="1" applyBorder="1"/>
    <xf numFmtId="164" fontId="0" fillId="2" borderId="0" xfId="1" applyFont="1" applyFill="1" applyBorder="1"/>
    <xf numFmtId="164" fontId="0" fillId="0" borderId="0" xfId="1" applyFont="1" applyBorder="1"/>
    <xf numFmtId="165" fontId="0" fillId="6" borderId="9" xfId="0" applyNumberFormat="1" applyFill="1" applyBorder="1"/>
    <xf numFmtId="165" fontId="0" fillId="6" borderId="11" xfId="0" applyNumberFormat="1" applyFill="1" applyBorder="1"/>
    <xf numFmtId="0" fontId="3" fillId="14" borderId="0" xfId="0" applyFont="1" applyFill="1"/>
    <xf numFmtId="164" fontId="0" fillId="6" borderId="19" xfId="1" applyFont="1" applyFill="1" applyBorder="1"/>
    <xf numFmtId="0" fontId="0" fillId="13" borderId="17" xfId="0" applyFill="1" applyBorder="1"/>
    <xf numFmtId="165" fontId="3" fillId="6" borderId="13" xfId="0" applyNumberFormat="1" applyFont="1" applyFill="1" applyBorder="1"/>
    <xf numFmtId="164" fontId="3" fillId="6" borderId="13" xfId="1" applyFont="1" applyFill="1" applyBorder="1"/>
    <xf numFmtId="165" fontId="3" fillId="6" borderId="10" xfId="0" applyNumberFormat="1" applyFont="1" applyFill="1" applyBorder="1"/>
    <xf numFmtId="165" fontId="3" fillId="6" borderId="18" xfId="0" applyNumberFormat="1" applyFont="1" applyFill="1" applyBorder="1"/>
    <xf numFmtId="164" fontId="3" fillId="6" borderId="20" xfId="1" applyFont="1" applyFill="1" applyBorder="1"/>
    <xf numFmtId="0" fontId="10" fillId="8" borderId="4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49"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164" formatCode="_(&quot;₱&quot;* #,##0.00_);_(&quot;₱&quot;* \(#,##0.00\);_(&quot;₱&quot;* &quot;-&quot;??_);_(@_)"/>
    </dxf>
    <dxf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_(&quot;₱&quot;* #,##0.00_);_(&quot;₱&quot;* \(#,##0.00\);_(&quot;₱&quot;* &quot;-&quot;??_);_(@_)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4" tint="0.79998168889431442"/>
          <bgColor theme="7" tint="0.5999938962981048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₱&quot;* #,##0.00_);_(&quot;₱&quot;* \(#,##0.00\);_(&quot;₱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7" tint="0.5999938962981048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231E175-C450-49F1-8365-5B997DEB7487}" name="PAGIBIGLOT1" displayName="PAGIBIGLOT1" ref="A1:L216" totalsRowShown="0" dataDxfId="147" headerRowBorderDxfId="148" tableBorderDxfId="146">
  <autoFilter ref="A1:L216" xr:uid="{6231E175-C450-49F1-8365-5B997DEB7487}"/>
  <tableColumns count="12">
    <tableColumn id="1" xr3:uid="{38000DAC-C6FC-44EE-BB96-C3DDA3D48A3F}" name="BLOCK AND LOT" dataDxfId="145"/>
    <tableColumn id="2" xr3:uid="{F78212C2-40B5-4671-9BAC-B40087D6736B}" name="LA" dataDxfId="144"/>
    <tableColumn id="3" xr3:uid="{1A4205D6-8970-4C70-942C-921C365AF90F}" name="HA" dataDxfId="143"/>
    <tableColumn id="4" xr3:uid="{EA2E3B83-1B44-4A67-A9E5-58CA83AAC65E}" name="TSP" dataDxfId="142"/>
    <tableColumn id="5" xr3:uid="{332E2F93-5075-4A0E-8CDD-E60887E999CB}" name="IC/IE" dataDxfId="141"/>
    <tableColumn id="6" xr3:uid="{EB01363F-30F0-499B-808E-B8E45528CD00}" name="MF/VAT" dataDxfId="140"/>
    <tableColumn id="7" xr3:uid="{8AC9E854-6B20-4B41-83D7-E78B5D438EDF}" name="TCP" dataDxfId="139"/>
    <tableColumn id="8" xr3:uid="{567F1AC8-D5C0-4100-94A9-2C08523DCA37}" name="BALANCE" dataDxfId="138"/>
    <tableColumn id="9" xr3:uid="{EBBFFFE6-A4D8-4282-B29F-4F4525E3D774}" name="DP" dataDxfId="137"/>
    <tableColumn id="10" xr3:uid="{63C7EA04-50C8-48CC-B65C-4C8BB7665665}" name="RF" dataDxfId="136"/>
    <tableColumn id="11" xr3:uid="{F75AD4E4-07DD-4297-9BA5-90DA3881B5DE}" name="NET DP" dataDxfId="135"/>
    <tableColumn id="12" xr3:uid="{436AB136-7B06-49A7-9142-FC7C1C60F366}" name="MDP(24/12mos)" dataDxfId="13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8E6771-CF5F-484F-86E7-29F9FE00B1B5}" name="PAGIBIGSTD2" displayName="PAGIBIGSTD2" ref="A1:K19" totalsRowShown="0">
  <autoFilter ref="A1:K19" xr:uid="{1B8E6771-CF5F-484F-86E7-29F9FE00B1B5}"/>
  <tableColumns count="11">
    <tableColumn id="1" xr3:uid="{81E76821-7C50-44C5-BB9C-55108996591D}" name="BALANCE" dataDxfId="27" dataCellStyle="Currency"/>
    <tableColumn id="2" xr3:uid="{90623984-2847-4DA6-9029-09CF3D43FC0E}" name="10" dataCellStyle="Currency"/>
    <tableColumn id="3" xr3:uid="{BD3A78B3-68E0-4283-A93F-BFC4EFE5E0E8}" name="15" dataCellStyle="Currency"/>
    <tableColumn id="4" xr3:uid="{44574326-B385-42A7-9E08-0F733D58EEFD}" name="20" dataCellStyle="Currency"/>
    <tableColumn id="5" xr3:uid="{3910F14A-549E-495C-A06F-115220337BBA}" name="25" dataCellStyle="Currency"/>
    <tableColumn id="6" xr3:uid="{AAA8AA35-7F0C-4C11-8874-3010288D909D}" name="30" dataCellStyle="Currency"/>
    <tableColumn id="7" xr3:uid="{DDEE5C12-B3AE-40DB-8FEB-5336820136E7}" name="GMI 10" dataCellStyle="Currency"/>
    <tableColumn id="8" xr3:uid="{9C4EF780-93E3-4388-B0A0-3751EBEF9D70}" name="GMI 15" dataDxfId="26" dataCellStyle="Currency"/>
    <tableColumn id="9" xr3:uid="{EF987A55-72D8-4867-837A-5D86F0D80E3A}" name="GMI 20" dataDxfId="25" dataCellStyle="Currency"/>
    <tableColumn id="10" xr3:uid="{9A93AC21-3218-4B69-9212-EE8E31C85834}" name="GMI 25" dataDxfId="24" dataCellStyle="Currency"/>
    <tableColumn id="11" xr3:uid="{79DAA213-D2D5-4CFC-8419-8BBC7799F349}" name="GMI 30" dataDxfId="23" dataCellStyle="Currency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18F4C14-CBFB-42F0-88B8-4FCA9715CCE7}" name="PAGIBIGBARE1" displayName="PAGIBIGBARE1" ref="A1:O217" totalsRowShown="0" headerRowBorderDxfId="22" tableBorderDxfId="21">
  <autoFilter ref="A1:O217" xr:uid="{218F4C14-CBFB-42F0-88B8-4FCA9715CCE7}"/>
  <tableColumns count="15">
    <tableColumn id="1" xr3:uid="{18618620-02B3-43B2-B3DC-1C5520AE40D2}" name="BLOCK AND LOT" dataDxfId="20"/>
    <tableColumn id="2" xr3:uid="{74D411E5-0FEE-456E-B4AD-F38ACA4EA124}" name="LA" dataDxfId="19"/>
    <tableColumn id="3" xr3:uid="{B7FDA00E-95B5-4B98-AF3A-96D235E6DCF0}" name="HA" dataDxfId="18"/>
    <tableColumn id="4" xr3:uid="{0B83AB97-4451-4B55-A4B6-AA0136383B50}" name="TSP" dataDxfId="17" dataCellStyle="Currency"/>
    <tableColumn id="5" xr3:uid="{221CEC0C-B343-4E74-B6E2-9F8C366B6F63}" name="IC/IE" dataDxfId="16" dataCellStyle="Currency"/>
    <tableColumn id="6" xr3:uid="{AD8BD956-09EB-402B-9204-82BC31F07229}" name="MF/VAT" dataDxfId="15" dataCellStyle="Currency"/>
    <tableColumn id="7" xr3:uid="{D53AD1A0-CD6D-4DAC-9780-4035EBBB721E}" name="TCP" dataDxfId="14" dataCellStyle="Currency"/>
    <tableColumn id="8" xr3:uid="{73BA74D6-D756-4AF4-A728-108D00E1E900}" name="BALANCE" dataDxfId="13" dataCellStyle="Currency"/>
    <tableColumn id="9" xr3:uid="{0CD12C2E-6C6A-43C7-BD5E-D2FEDACC5A93}" name="DP" dataDxfId="12" dataCellStyle="Currency"/>
    <tableColumn id="10" xr3:uid="{D3489405-5A7E-4595-A811-92439DFEDE9F}" name="RF" dataDxfId="11" dataCellStyle="Currency"/>
    <tableColumn id="11" xr3:uid="{49FDEC65-50ED-4E98-9F27-220901B0F0E3}" name="NET DP" dataCellStyle="Currency"/>
    <tableColumn id="13" xr3:uid="{7832A6D0-C8AF-4AE7-9BB3-17DF1DC1DE5D}" name="TAKEBACKRF" dataDxfId="10" dataCellStyle="Currency"/>
    <tableColumn id="14" xr3:uid="{1B16C8C7-25A5-481E-B850-9E253EB1C187}" name="FREEMF" dataDxfId="9" dataCellStyle="Currency"/>
    <tableColumn id="15" xr3:uid="{07316559-6541-4EDD-A89A-91E79232F3A0}" name="DPINSTALLMENT" dataDxfId="8" dataCellStyle="Currency"/>
    <tableColumn id="12" xr3:uid="{38390898-BDE8-48CC-A6D6-BC079A317D9F}" name="MDP 24mos" dataDxfId="7" dataCellStyle="Currency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917606-B782-4120-BC70-C210BF14CB9B}" name="PAGIBIGBARE2" displayName="PAGIBIGBARE2" ref="A1:K19" totalsRowShown="0" dataCellStyle="Currency">
  <autoFilter ref="A1:K19" xr:uid="{71917606-B782-4120-BC70-C210BF14CB9B}"/>
  <tableColumns count="11">
    <tableColumn id="1" xr3:uid="{2772D1F7-497E-42B4-8834-857B99CC2916}" name="BALANCE" dataDxfId="4" dataCellStyle="Currency"/>
    <tableColumn id="2" xr3:uid="{944201B2-2523-4A2D-A6BD-8F631847618D}" name="10" dataCellStyle="Currency"/>
    <tableColumn id="3" xr3:uid="{997BF8EC-AE43-4E62-A8A9-58B3F6AA393E}" name="15" dataCellStyle="Currency"/>
    <tableColumn id="4" xr3:uid="{24832503-D26B-4C3B-8744-C6F73CFC0049}" name="20" dataCellStyle="Currency"/>
    <tableColumn id="5" xr3:uid="{55FFB9B0-DE95-4776-927E-5EFFD8F7A010}" name="25" dataCellStyle="Currency"/>
    <tableColumn id="6" xr3:uid="{41B2A4FF-3F5B-4130-A46A-31A4DEA94AE9}" name="30" dataCellStyle="Currency"/>
    <tableColumn id="7" xr3:uid="{FF01459B-0468-4980-9CAE-8492B93DAA29}" name="GMI 10" dataCellStyle="Currency"/>
    <tableColumn id="8" xr3:uid="{29620CC6-8F8A-4FB3-84DE-66F903A7830E}" name="GMI 15" dataDxfId="3" dataCellStyle="Currency"/>
    <tableColumn id="9" xr3:uid="{B1A92AC4-C6C6-4C5C-82C5-69BB9B21939B}" name="GMI 20" dataDxfId="2" dataCellStyle="Currency"/>
    <tableColumn id="10" xr3:uid="{45603613-9443-41E1-8740-0B2AC4E513DB}" name="GMI 25" dataDxfId="1" dataCellStyle="Currency"/>
    <tableColumn id="11" xr3:uid="{F8139EAD-FF39-4E5A-95C2-970F5957C510}" name="GMI 30" dataDxfId="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4AEA11B-CD1B-42B5-9303-22DC72CD0E8F}" name="PAGIBIGLOT2" displayName="PAGIBIGLOT2" ref="A1:K25" totalsRowShown="0" headerRowDxfId="133" dataDxfId="131" headerRowBorderDxfId="132" tableBorderDxfId="130">
  <autoFilter ref="A1:K25" xr:uid="{C4AEA11B-CD1B-42B5-9303-22DC72CD0E8F}"/>
  <tableColumns count="11">
    <tableColumn id="1" xr3:uid="{C31893A1-6D3D-4734-826C-F56B38656811}" name="BALANCE" dataDxfId="129" dataCellStyle="Currency"/>
    <tableColumn id="2" xr3:uid="{9478E0AD-521B-4ECA-81C2-7700F40A04AF}" name="10" dataDxfId="128"/>
    <tableColumn id="3" xr3:uid="{E1C5EDD9-08BF-42D8-8934-33906BFF7556}" name="15" dataDxfId="127"/>
    <tableColumn id="4" xr3:uid="{D1C29B35-11F9-4B18-82AA-49F4C066DF23}" name="20" dataDxfId="126"/>
    <tableColumn id="5" xr3:uid="{6C42759F-2E9B-42F3-B658-AFF74A6A6ABD}" name="25" dataDxfId="125"/>
    <tableColumn id="6" xr3:uid="{A6BFDDA2-FECA-45C8-8DF2-9859F3681FD2}" name="30" dataDxfId="124"/>
    <tableColumn id="7" xr3:uid="{8ED6CD26-A5E5-450D-BA22-8A5480856C47}" name="GMI 10" dataDxfId="123"/>
    <tableColumn id="8" xr3:uid="{661ECA58-77C3-4968-8015-1432BFC5B881}" name="GMI 15" dataDxfId="122"/>
    <tableColumn id="9" xr3:uid="{D2CD47E2-E0DD-4E61-B5B9-C499F7E10A68}" name="GMI 20" dataDxfId="121"/>
    <tableColumn id="10" xr3:uid="{28D3E1C5-4F5E-4FFB-813F-CB18C841831E}" name="GMI 25" dataDxfId="120"/>
    <tableColumn id="11" xr3:uid="{6FBE23CA-C6CB-4164-9A63-1D2443C51E02}" name="GMI 30" dataDxfId="1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9E7DE7-0B76-400D-809C-F28DA5340D68}" name="BANKSTD1" displayName="BANKSTD1" ref="A1:O216" totalsRowShown="0">
  <autoFilter ref="A1:O216" xr:uid="{3A9E7DE7-0B76-400D-809C-F28DA5340D68}"/>
  <tableColumns count="15">
    <tableColumn id="2" xr3:uid="{4CC508CF-115D-479E-9D3B-CAF2C5E568DA}" name="BLOCK AND LOT"/>
    <tableColumn id="3" xr3:uid="{8417F176-B5ED-4C75-916E-3E08D2B202F5}" name="LA" dataDxfId="118"/>
    <tableColumn id="4" xr3:uid="{2F84666C-ACEE-4EC8-8034-B66D91D153AA}" name="HA"/>
    <tableColumn id="5" xr3:uid="{95BD5107-F029-434B-AFAF-7024CB003D67}" name="TSP" dataDxfId="117" dataCellStyle="Currency"/>
    <tableColumn id="6" xr3:uid="{B44FA607-034D-4395-9827-BBAD995FB226}" name="IC/IE" dataDxfId="116" dataCellStyle="Currency"/>
    <tableColumn id="7" xr3:uid="{BF0B4E5B-9BD1-4332-A832-39FECFB1968F}" name="MF/VAT" dataDxfId="115" dataCellStyle="Currency"/>
    <tableColumn id="8" xr3:uid="{9EC8CCEC-B5E0-4A0C-B0FE-6BC18CAFEB85}" name="TCP" dataDxfId="114" dataCellStyle="Currency"/>
    <tableColumn id="9" xr3:uid="{DDF7CBEA-948D-408F-9E94-46FC8F342B96}" name="BALANCE" dataDxfId="113"/>
    <tableColumn id="10" xr3:uid="{08736F8D-0898-4479-8C82-E0894D438083}" name="DP" dataDxfId="112" dataCellStyle="Currency"/>
    <tableColumn id="11" xr3:uid="{CC09ABF5-41F4-497D-8C68-F3263D75B889}" name="RF" dataDxfId="111" dataCellStyle="Currency"/>
    <tableColumn id="12" xr3:uid="{A9B89DCD-00CE-4942-A1BD-BE1C1EC22130}" name="NET DP" dataCellStyle="Currency"/>
    <tableColumn id="1" xr3:uid="{B9596171-E35E-4011-B624-3E216CA5605F}" name="TAKEBACKRF" dataDxfId="110"/>
    <tableColumn id="14" xr3:uid="{C34F4AD3-C01D-4497-ACD5-E93D936F0D30}" name="FREEMF" dataDxfId="109"/>
    <tableColumn id="21" xr3:uid="{233DF7FD-DFA6-4BE7-BF19-66AF9C123CF8}" name="DPINSTALLMENT2" dataDxfId="108" dataCellStyle="Currency"/>
    <tableColumn id="23" xr3:uid="{F0CB57E9-05EE-46BA-B543-382E68B6F67E}" name="MDP(24/12mos)2" dataDxfId="10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61407E-3FE5-4346-A0CC-000217DF7027}" name="BANKSTD2" displayName="BANKSTD2" ref="A1:K26" totalsRowShown="0" headerRowDxfId="105" dataDxfId="104" headerRowCellStyle="Currency" dataCellStyle="Currency">
  <autoFilter ref="A1:K26" xr:uid="{E661407E-3FE5-4346-A0CC-000217DF7027}"/>
  <tableColumns count="11">
    <tableColumn id="1" xr3:uid="{718285B8-91B2-4CED-B153-CE18CF8779FB}" name="BALANCE" dataDxfId="103" dataCellStyle="Currency"/>
    <tableColumn id="2" xr3:uid="{C300372E-A312-4D18-8409-1193A47948EF}" name="10" dataDxfId="102" dataCellStyle="Currency"/>
    <tableColumn id="3" xr3:uid="{9E4C6F6D-2541-4195-9737-F26E04D0E435}" name="15" dataDxfId="101" dataCellStyle="Currency"/>
    <tableColumn id="4" xr3:uid="{D7DD382F-06EF-4A0E-8498-1ACAB373FF05}" name="20" dataDxfId="100" dataCellStyle="Currency"/>
    <tableColumn id="5" xr3:uid="{EAAD3195-D65F-4DB8-B7CB-11C45EA8AFC3}" name="25" dataDxfId="99" dataCellStyle="Currency"/>
    <tableColumn id="6" xr3:uid="{7FBC9BA9-7071-4F34-A766-2DB12640692D}" name="30" dataDxfId="98" dataCellStyle="Currency"/>
    <tableColumn id="12" xr3:uid="{5D259BEB-FE81-4D34-B691-A68F0856A566}" name="GMI 10" dataDxfId="97" dataCellStyle="Currency"/>
    <tableColumn id="7" xr3:uid="{19BD0B9C-2151-480B-9603-9A8DB29A9E95}" name="GMI 15" dataDxfId="96" dataCellStyle="Currency"/>
    <tableColumn id="8" xr3:uid="{7A915A30-BF96-4809-A249-D2E19EAEF5F0}" name="GMI 20" dataDxfId="95" dataCellStyle="Currency"/>
    <tableColumn id="9" xr3:uid="{71898164-96C9-42C7-97C5-6C5DBE73D9C2}" name="GMI 25" dataDxfId="94" dataCellStyle="Currency"/>
    <tableColumn id="11" xr3:uid="{DCE2F009-7DFA-464A-833E-89E6AD96C69F}" name="GMI 30" dataDxfId="93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56E889-A708-4948-9A4F-FB6E7C200D3A}" name="BANKBARE1" displayName="BANKBARE1" ref="A1:O216" totalsRowShown="0" headerRowDxfId="92" headerRowBorderDxfId="91" tableBorderDxfId="90" headerRowCellStyle="Currency">
  <autoFilter ref="A1:O216" xr:uid="{DC56E889-A708-4948-9A4F-FB6E7C200D3A}"/>
  <tableColumns count="15">
    <tableColumn id="1" xr3:uid="{6CBFC53B-6CB0-4886-9F6F-130D91845EC7}" name="BLOCK AND LOT" dataDxfId="89"/>
    <tableColumn id="2" xr3:uid="{4BAF7312-AA28-410C-B2BB-D7199DA5E7A0}" name="LA" dataDxfId="88"/>
    <tableColumn id="3" xr3:uid="{CE3F6724-FABA-408F-8FB0-3620F2B14885}" name="HA" dataDxfId="87"/>
    <tableColumn id="4" xr3:uid="{5010B979-0F69-4098-9360-CCA236663AC2}" name="TSP" dataCellStyle="Currency"/>
    <tableColumn id="5" xr3:uid="{D7E29498-5C20-4CE0-93EE-3F4B64361048}" name="IC/IE" dataDxfId="86" dataCellStyle="Currency"/>
    <tableColumn id="6" xr3:uid="{09D15F40-883C-417C-8817-C7C5B08E2A26}" name="MF/VAT" dataDxfId="85" dataCellStyle="Currency"/>
    <tableColumn id="7" xr3:uid="{277A0401-2B4E-492D-96E1-35CF8E261F0B}" name="TCP" dataCellStyle="Currency"/>
    <tableColumn id="8" xr3:uid="{C11E56FA-790D-4500-9273-FD7EF157DB15}" name="BALANCE" dataDxfId="84" dataCellStyle="Currency"/>
    <tableColumn id="9" xr3:uid="{4741577B-02E9-46E6-A877-D1B7094931E4}" name="DP" dataDxfId="83" dataCellStyle="Currency"/>
    <tableColumn id="10" xr3:uid="{4BF5F6A2-2B57-4022-9A94-FB90C6DE16C8}" name="RF" dataDxfId="82" dataCellStyle="Currency"/>
    <tableColumn id="11" xr3:uid="{AF5A6E6D-1763-4DA5-931B-DCD2C2901530}" name="NET DP" dataDxfId="81" dataCellStyle="Currency"/>
    <tableColumn id="13" xr3:uid="{F953A0B2-6EF1-48CA-97E8-33B532E865A1}" name="TAKEBACKRF" dataDxfId="80"/>
    <tableColumn id="14" xr3:uid="{AEADFB51-6503-4CA2-A5AB-BA753CB32771}" name="FREEMF" dataDxfId="79"/>
    <tableColumn id="15" xr3:uid="{7718C180-F174-4E8B-97EC-F280D3AE1F4D}" name="DPINSTALLMENT" dataDxfId="78"/>
    <tableColumn id="12" xr3:uid="{4153E1B2-DB09-4F1E-B927-E23914D72ACE}" name="MDP(24mos)" dataDxfId="77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258049-405B-42A8-A8EF-8EAD6C4C916E}" name="BANKBARE2" displayName="BANKBARE2" ref="A1:K24" totalsRowShown="0">
  <autoFilter ref="A1:K24" xr:uid="{9E258049-405B-42A8-A8EF-8EAD6C4C916E}"/>
  <tableColumns count="11">
    <tableColumn id="1" xr3:uid="{A9CFA5DE-4FB9-4BB1-ABC1-1B3141E9A6ED}" name="BALANCE" dataDxfId="75" dataCellStyle="Currency"/>
    <tableColumn id="2" xr3:uid="{A0F6226D-3C05-486A-8E4D-64CEC0A5FE84}" name="10" dataCellStyle="Currency"/>
    <tableColumn id="3" xr3:uid="{3D7A37B9-56BF-4124-8AD6-83240F2D14F8}" name="15" dataCellStyle="Currency"/>
    <tableColumn id="4" xr3:uid="{147CF734-84BB-4B22-AE32-FA30741FB3D5}" name="20" dataCellStyle="Currency"/>
    <tableColumn id="5" xr3:uid="{21D40B1F-1DA3-491E-9E27-D331072EC5BE}" name="25" dataDxfId="74" dataCellStyle="Currency"/>
    <tableColumn id="6" xr3:uid="{56354402-5646-4F19-92ED-7779DAE5A55D}" name="30" dataDxfId="73" dataCellStyle="Currency"/>
    <tableColumn id="7" xr3:uid="{48235958-4A7E-44DB-AD81-4C6686EFD4CC}" name="GMI 10" dataCellStyle="Currency"/>
    <tableColumn id="8" xr3:uid="{5F1878B6-A7A6-4491-A697-BF525843661D}" name="GMI 15" dataDxfId="72" dataCellStyle="Currency"/>
    <tableColumn id="9" xr3:uid="{0A5D350B-5FEC-4E08-8A4B-6FBE8D4721DF}" name="GMI 20" dataDxfId="71" dataCellStyle="Currency"/>
    <tableColumn id="10" xr3:uid="{3775AFB0-58E5-4B95-A120-033A9FD84D0C}" name="GMI 25" dataDxfId="70" dataCellStyle="Currency"/>
    <tableColumn id="11" xr3:uid="{8D2B46E1-31E5-44D1-A762-783334729BE2}" name="GMI 30" dataDxfId="69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C86673A-934D-4A93-A0E4-102E4984151B}" name="LOTONLYBANK114" displayName="LOTONLYBANK114" ref="B1:L216" totalsRowShown="0" headerRowDxfId="68" dataDxfId="66" headerRowBorderDxfId="67" tableBorderDxfId="65" totalsRowBorderDxfId="64" headerRowCellStyle="Currency">
  <autoFilter ref="B1:L216" xr:uid="{7C86673A-934D-4A93-A0E4-102E4984151B}"/>
  <tableColumns count="11">
    <tableColumn id="1" xr3:uid="{606EC7BA-DF1E-4147-BB69-395B5F7F9D76}" name="LA" dataDxfId="63"/>
    <tableColumn id="2" xr3:uid="{4731C1DA-00A9-45B9-A019-44274688B824}" name="HA" dataDxfId="62"/>
    <tableColumn id="3" xr3:uid="{3D8C77D7-21F9-4AF6-9697-D6E7CCE08EC8}" name="TSP" dataDxfId="61"/>
    <tableColumn id="4" xr3:uid="{FD2194D7-1AAC-48B2-BB1D-E62C832C4D25}" name="IC/IE" dataDxfId="60"/>
    <tableColumn id="5" xr3:uid="{2F39264B-FDC8-42D9-80D0-B60EFEA4BCAA}" name="MF/VAT" dataDxfId="59"/>
    <tableColumn id="6" xr3:uid="{B2E4916C-4B09-4A86-AD69-259A72A04502}" name="TCP" dataDxfId="58"/>
    <tableColumn id="7" xr3:uid="{FE3BED5B-D99B-4F4C-9726-13FEFD425DAD}" name="BALANCE" dataDxfId="57"/>
    <tableColumn id="8" xr3:uid="{8A4EEF30-823A-4182-94D1-14B5DCB6AC39}" name="DP" dataDxfId="56"/>
    <tableColumn id="9" xr3:uid="{BFA94A2F-47EB-4F31-84AE-465B7A30C23B}" name="RF" dataDxfId="55"/>
    <tableColumn id="10" xr3:uid="{26E7CA70-B509-4F0D-8EBE-38CD1B40731B}" name="NET DP" dataDxfId="54"/>
    <tableColumn id="11" xr3:uid="{97926DE2-4758-4DA3-8B16-C279212A414C}" name="MDP(24/12mos)" dataDxfId="5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B59F16B-494A-4AEE-B063-C1AF50AEA815}" name="BANKLOTONLY2" displayName="BANKLOTONLY2" ref="A1:K30" totalsRowShown="0" headerRowDxfId="52" headerRowBorderDxfId="51" tableBorderDxfId="50" headerRowCellStyle="Currency">
  <autoFilter ref="A1:K30" xr:uid="{9B59F16B-494A-4AEE-B063-C1AF50AEA815}"/>
  <tableColumns count="11">
    <tableColumn id="1" xr3:uid="{C0FD3ACD-C6ED-4C10-A320-01B452A4660F}" name="BALANCE" dataDxfId="49" dataCellStyle="Currency"/>
    <tableColumn id="2" xr3:uid="{2F81AF12-A824-489E-A352-E731DE8B3A4E}" name="10"/>
    <tableColumn id="3" xr3:uid="{6217C0D8-DA30-4D8D-B504-23F21943AA75}" name="15"/>
    <tableColumn id="4" xr3:uid="{EAF93DC9-BF4C-4B88-96C9-55BFA59A80AE}" name="20"/>
    <tableColumn id="5" xr3:uid="{54AAE0E3-3A4B-4428-A63B-511D77FD37A1}" name="25"/>
    <tableColumn id="6" xr3:uid="{B995D7FE-F1A0-44FE-9333-FC1E7A7E16F2}" name="30"/>
    <tableColumn id="7" xr3:uid="{EA8D952C-CA52-4125-8645-91946B6781E5}" name="GMI 10"/>
    <tableColumn id="8" xr3:uid="{2F104F7E-D16D-434E-81A2-F82907BF4C2E}" name="GMI 15"/>
    <tableColumn id="9" xr3:uid="{1F50B762-C413-4801-9505-7D62EE3D4A0B}" name="GMI 20"/>
    <tableColumn id="10" xr3:uid="{599F63C5-42F6-435C-A566-EA5291399372}" name="GMI 25"/>
    <tableColumn id="11" xr3:uid="{DEFF38C2-78AD-4651-AE75-B876E3953CF8}" name="GMI 3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4ADA1B8-4F0A-43B8-8A31-05F4C5730673}" name="PAGIBIGSTD1" displayName="PAGIBIGSTD1" ref="A1:O216" totalsRowShown="0" headerRowDxfId="47" headerRowBorderDxfId="46" tableBorderDxfId="45" headerRowCellStyle="Currency">
  <autoFilter ref="A1:O216" xr:uid="{A4ADA1B8-4F0A-43B8-8A31-05F4C5730673}"/>
  <tableColumns count="15">
    <tableColumn id="1" xr3:uid="{38399B17-B5FF-4A1B-BB59-0F6F181603AE}" name="BLOCK AND LOT" dataDxfId="44"/>
    <tableColumn id="2" xr3:uid="{60ABDA0B-F246-4E14-8A0F-7FF7D1D8DE16}" name="LA" dataDxfId="43"/>
    <tableColumn id="3" xr3:uid="{4FE1C142-BB3C-4F2D-B0E0-3D2463D65E62}" name="HA" dataDxfId="42"/>
    <tableColumn id="4" xr3:uid="{E30AE0CB-8364-4D3D-BA35-A34FDFE4A0CC}" name="TSP" dataDxfId="41" dataCellStyle="Currency"/>
    <tableColumn id="5" xr3:uid="{776BC3E2-FE65-4562-B840-503343F99F19}" name="IC/IE" dataDxfId="40" dataCellStyle="Currency"/>
    <tableColumn id="6" xr3:uid="{18249C95-BBC1-4A62-B960-3F62286FE95F}" name="MF/VAT" dataDxfId="39" dataCellStyle="Currency"/>
    <tableColumn id="7" xr3:uid="{2CCD5BB8-AC05-4C07-BA08-7C1C280B993A}" name="TCP" dataDxfId="38" dataCellStyle="Currency"/>
    <tableColumn id="8" xr3:uid="{E69BDEA6-FB56-4E81-AE3F-AD4A7BDD1B0C}" name="BALANCE" dataDxfId="37" dataCellStyle="Currency"/>
    <tableColumn id="9" xr3:uid="{573B257E-3365-478A-B99A-17AEAA53256D}" name="DP" dataDxfId="36" dataCellStyle="Currency"/>
    <tableColumn id="10" xr3:uid="{5A116F33-E08C-4048-B3A0-2B6795265D49}" name="RF" dataDxfId="35" dataCellStyle="Currency"/>
    <tableColumn id="11" xr3:uid="{8E2DA57D-9310-450D-B907-2D1A3E30E8B0}" name="NET DP" dataCellStyle="Currency"/>
    <tableColumn id="13" xr3:uid="{B9DF52BC-5589-491C-A490-968F20CF99CC}" name="TAKEBACKRF" dataDxfId="34" dataCellStyle="Currency"/>
    <tableColumn id="14" xr3:uid="{E9C70A59-B492-4F58-AAEE-8EC53587D57B}" name="FREEMF" dataDxfId="33" dataCellStyle="Currency"/>
    <tableColumn id="15" xr3:uid="{9A092436-D125-4D85-8BEA-4BD4C353BD66}" name="DPINSTALLMENT" dataDxfId="32" dataCellStyle="Currency"/>
    <tableColumn id="12" xr3:uid="{ABBF7BF0-FE44-4B0D-9A3C-7A4DC466BEF9}" name="MDP(24/12mos)" dataDxfId="3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49AFA-E09D-43F1-9F55-EB9A2A3770C4}">
  <dimension ref="B1:L37"/>
  <sheetViews>
    <sheetView tabSelected="1" topLeftCell="A4" workbookViewId="0">
      <selection activeCell="C8" sqref="C8"/>
    </sheetView>
  </sheetViews>
  <sheetFormatPr defaultRowHeight="15" x14ac:dyDescent="0.25"/>
  <cols>
    <col min="1" max="1" width="1.140625" customWidth="1"/>
    <col min="2" max="2" width="25.42578125" customWidth="1"/>
    <col min="3" max="3" width="38.28515625" customWidth="1"/>
    <col min="4" max="4" width="21.7109375" customWidth="1"/>
    <col min="5" max="5" width="19.42578125" customWidth="1"/>
    <col min="6" max="6" width="0.85546875" customWidth="1"/>
    <col min="7" max="7" width="20" customWidth="1"/>
    <col min="8" max="8" width="17.85546875" customWidth="1"/>
    <col min="9" max="9" width="1" customWidth="1"/>
    <col min="10" max="10" width="19.42578125" customWidth="1"/>
    <col min="11" max="11" width="18.5703125" customWidth="1"/>
    <col min="12" max="12" width="0.85546875" customWidth="1"/>
  </cols>
  <sheetData>
    <row r="1" spans="2:12" ht="6" customHeight="1" x14ac:dyDescent="0.25"/>
    <row r="2" spans="2:12" ht="20.25" customHeight="1" x14ac:dyDescent="0.25">
      <c r="B2" s="122" t="s">
        <v>300</v>
      </c>
      <c r="C2" s="122"/>
    </row>
    <row r="3" spans="2:12" x14ac:dyDescent="0.25">
      <c r="B3" s="44" t="s">
        <v>298</v>
      </c>
      <c r="C3" s="93" t="s">
        <v>326</v>
      </c>
    </row>
    <row r="4" spans="2:12" x14ac:dyDescent="0.25">
      <c r="B4" s="44" t="s">
        <v>299</v>
      </c>
      <c r="C4" s="93" t="s">
        <v>325</v>
      </c>
    </row>
    <row r="5" spans="2:12" x14ac:dyDescent="0.25">
      <c r="B5" s="91" t="s">
        <v>320</v>
      </c>
      <c r="C5" s="91"/>
      <c r="D5" s="123" t="s">
        <v>327</v>
      </c>
    </row>
    <row r="6" spans="2:12" x14ac:dyDescent="0.25">
      <c r="B6" s="46" t="s">
        <v>243</v>
      </c>
      <c r="C6" s="46"/>
      <c r="D6" s="124"/>
    </row>
    <row r="7" spans="2:12" x14ac:dyDescent="0.25">
      <c r="B7" s="47" t="s">
        <v>244</v>
      </c>
      <c r="C7" s="47"/>
      <c r="D7" s="124"/>
    </row>
    <row r="8" spans="2:12" x14ac:dyDescent="0.25">
      <c r="B8" s="92" t="s">
        <v>245</v>
      </c>
      <c r="C8" s="48"/>
      <c r="D8" s="124"/>
    </row>
    <row r="9" spans="2:12" x14ac:dyDescent="0.25">
      <c r="B9" s="45" t="s">
        <v>275</v>
      </c>
      <c r="C9" s="94" t="str">
        <f>IFERROR(VLOOKUP(C8,BANKSTD1[#All],2,FALSE)," ")</f>
        <v xml:space="preserve"> </v>
      </c>
      <c r="D9" s="96"/>
    </row>
    <row r="10" spans="2:12" x14ac:dyDescent="0.25">
      <c r="B10" s="45" t="s">
        <v>276</v>
      </c>
      <c r="C10" s="94" t="str">
        <f>IFERROR(VLOOKUP(C8,BANKSTD1[#All],3,FALSE)," ")</f>
        <v xml:space="preserve"> </v>
      </c>
      <c r="D10" s="95"/>
    </row>
    <row r="11" spans="2:12" ht="11.25" customHeight="1" x14ac:dyDescent="0.25"/>
    <row r="12" spans="2:12" x14ac:dyDescent="0.25">
      <c r="C12" s="70"/>
      <c r="D12" s="66" t="str">
        <f>IFERROR(VLOOKUP(C5,COMPUTATION!A1:C25,2,FALSE),"-")</f>
        <v>-</v>
      </c>
      <c r="E12" s="75" t="str">
        <f>IFERROR(VLOOKUP(C5,COMPUTATION!A1:C25,3,FALSE),"-")</f>
        <v>-</v>
      </c>
      <c r="F12" s="101"/>
      <c r="G12" s="87" t="str">
        <f>IFERROR(VLOOKUP(C5,COMPUTATION!A26:C50,2,FALSE),"-")</f>
        <v>-</v>
      </c>
      <c r="H12" s="75" t="str">
        <f>IFERROR(VLOOKUP(C5,COMPUTATION!A26:D50,3,FALSE),"-")</f>
        <v>-</v>
      </c>
      <c r="I12" s="101"/>
      <c r="J12" s="87" t="str">
        <f>IFERROR(VLOOKUP(C5,COMPUTATION!A51:B72,2,FALSE),"-")</f>
        <v>-</v>
      </c>
      <c r="K12" s="66" t="str">
        <f>IFERROR(VLOOKUP(C5,COMPUTATION!A73:B94,2,FALSE),"-")</f>
        <v>-</v>
      </c>
      <c r="L12" s="103"/>
    </row>
    <row r="13" spans="2:12" x14ac:dyDescent="0.25">
      <c r="C13" s="70" t="s">
        <v>301</v>
      </c>
      <c r="D13" s="68" t="str">
        <f>IFERROR(VLOOKUP(C5,COMPUTATION!A2:C25,2,FALSE),"-")</f>
        <v>-</v>
      </c>
      <c r="E13" s="76" t="str">
        <f>IFERROR(VLOOKUP(C5,COMPUTATION!A2:C25,3,FALSE),"-")</f>
        <v>-</v>
      </c>
      <c r="F13" s="99"/>
      <c r="G13" s="88" t="str">
        <f>IFERROR(VLOOKUP(C5,COMPUTATION!A27:C50,2,FALSE),"-")</f>
        <v>-</v>
      </c>
      <c r="H13" s="76" t="str">
        <f>IFERROR(VLOOKUP(C5,COMPUTATION!A27:D50,3,FALSE),"-")</f>
        <v>-</v>
      </c>
      <c r="I13" s="99"/>
      <c r="J13" s="88" t="str">
        <f>IFERROR(VLOOKUP(C5,COMPUTATION!A52:B72,2,FALSE),"-")</f>
        <v>-</v>
      </c>
      <c r="K13" s="67" t="str">
        <f>IFERROR(VLOOKUP(C5,COMPUTATION!A74:B94,2,FALSE),"-")</f>
        <v>-</v>
      </c>
      <c r="L13" s="103"/>
    </row>
    <row r="14" spans="2:12" x14ac:dyDescent="0.25">
      <c r="C14" s="74" t="s">
        <v>309</v>
      </c>
      <c r="D14" s="69" t="str">
        <f>IFERROR(VLOOKUP(C5,COMPUTATION!A3:C25,2,FALSE),"-")</f>
        <v>-</v>
      </c>
      <c r="E14" s="77" t="str">
        <f>IFERROR(VLOOKUP(C5,COMPUTATION!A3:C25,3,FALSE),"-")</f>
        <v>-</v>
      </c>
      <c r="F14" s="99"/>
      <c r="G14" s="98" t="str">
        <f>IFERROR(VLOOKUP(C5,COMPUTATION!A28:C50,2,FALSE),"-")</f>
        <v>-</v>
      </c>
      <c r="H14" s="77" t="str">
        <f>IFERROR(VLOOKUP(C5,COMPUTATION!A28:D50,3,FALSE),"-")</f>
        <v>-</v>
      </c>
      <c r="I14" s="99"/>
      <c r="J14" s="98" t="str">
        <f>IFERROR(VLOOKUP(C5,COMPUTATION!A53:B72,2,FALSE),"-")</f>
        <v>-</v>
      </c>
      <c r="K14" s="97" t="str">
        <f>IFERROR(VLOOKUP(C5,COMPUTATION!A75:B94,2,FALSE),"-")</f>
        <v>-</v>
      </c>
      <c r="L14" s="103"/>
    </row>
    <row r="15" spans="2:12" x14ac:dyDescent="0.25">
      <c r="C15" s="74" t="s">
        <v>308</v>
      </c>
      <c r="D15" s="69" t="str">
        <f>IFERROR(VLOOKUP(C5,COMPUTATION!A4:C25,2,FALSE),"-")</f>
        <v>-</v>
      </c>
      <c r="E15" s="77" t="str">
        <f>IFERROR(VLOOKUP(C5,COMPUTATION!A4:C25,3,FALSE),"-")</f>
        <v>-</v>
      </c>
      <c r="F15" s="99"/>
      <c r="G15" s="98" t="str">
        <f>IFERROR(VLOOKUP(C5,COMPUTATION!A29:C50,2,FALSE),"-")</f>
        <v>-</v>
      </c>
      <c r="H15" s="77" t="str">
        <f>IFERROR(VLOOKUP(C5,COMPUTATION!A29:D50,3,FALSE),"-")</f>
        <v>-</v>
      </c>
      <c r="I15" s="99"/>
      <c r="J15" s="98" t="str">
        <f>IFERROR(VLOOKUP(C5,COMPUTATION!A54:B72,2,FALSE),"-")</f>
        <v>-</v>
      </c>
      <c r="K15" s="97" t="str">
        <f>IFERROR(VLOOKUP(C5,COMPUTATION!A76:B94,2,FALSE),"-")</f>
        <v>-</v>
      </c>
      <c r="L15" s="103"/>
    </row>
    <row r="16" spans="2:12" x14ac:dyDescent="0.25">
      <c r="C16" s="70" t="s">
        <v>302</v>
      </c>
      <c r="D16" s="68" t="str">
        <f>IFERROR(VLOOKUP(C5,COMPUTATION!A5:C25,2,FALSE),"-")</f>
        <v>-</v>
      </c>
      <c r="E16" s="76" t="str">
        <f>IFERROR(VLOOKUP(C5,COMPUTATION!A5:C25,3,FALSE),"-")</f>
        <v>-</v>
      </c>
      <c r="F16" s="99"/>
      <c r="G16" s="88" t="str">
        <f>IFERROR(VLOOKUP(C5,COMPUTATION!A30:C50,2,FALSE),"-")</f>
        <v>-</v>
      </c>
      <c r="H16" s="76" t="str">
        <f>IFERROR(VLOOKUP(C5,COMPUTATION!A30:D50,3,FALSE),"-")</f>
        <v>-</v>
      </c>
      <c r="I16" s="99"/>
      <c r="J16" s="88" t="str">
        <f>IFERROR(VLOOKUP(C5,COMPUTATION!A55:B72,2,FALSE),"-")</f>
        <v>-</v>
      </c>
      <c r="K16" s="67" t="str">
        <f>IFERROR(VLOOKUP(C5,COMPUTATION!A77:B94,2,FALSE),"-")</f>
        <v>-</v>
      </c>
      <c r="L16" s="103"/>
    </row>
    <row r="17" spans="3:12" x14ac:dyDescent="0.25">
      <c r="C17" s="70" t="s">
        <v>303</v>
      </c>
      <c r="D17" s="68" t="str">
        <f>IFERROR(VLOOKUP(C5,COMPUTATION!A6:C25,2,FALSE),"-")</f>
        <v>-</v>
      </c>
      <c r="E17" s="76" t="str">
        <f>IFERROR(VLOOKUP(C5,COMPUTATION!A6:C25,3,FALSE),"-")</f>
        <v>-</v>
      </c>
      <c r="F17" s="99"/>
      <c r="G17" s="88" t="str">
        <f>IFERROR(VLOOKUP(C5,COMPUTATION!A31:C50,2,FALSE),"-")</f>
        <v>-</v>
      </c>
      <c r="H17" s="76" t="str">
        <f>IFERROR(VLOOKUP(C5,COMPUTATION!A31:D50,3,FALSE),"-")</f>
        <v>-</v>
      </c>
      <c r="I17" s="99"/>
      <c r="J17" s="88" t="str">
        <f>IFERROR(VLOOKUP(C5,COMPUTATION!A56:B72,2,FALSE),"-")</f>
        <v>-</v>
      </c>
      <c r="K17" s="67" t="str">
        <f>IFERROR(VLOOKUP(C5,COMPUTATION!A78:B94,2,FALSE),"-")</f>
        <v>-</v>
      </c>
      <c r="L17" s="103"/>
    </row>
    <row r="18" spans="3:12" x14ac:dyDescent="0.25">
      <c r="C18" s="74" t="s">
        <v>304</v>
      </c>
      <c r="D18" s="69" t="str">
        <f>IFERROR(VLOOKUP(C5,COMPUTATION!A7:C25,2,FALSE),"-")</f>
        <v>-</v>
      </c>
      <c r="E18" s="77" t="str">
        <f>IFERROR(VLOOKUP(C5,COMPUTATION!A7:C25,3,FALSE),"-")</f>
        <v>-</v>
      </c>
      <c r="F18" s="99"/>
      <c r="G18" s="98" t="str">
        <f>IFERROR(VLOOKUP(C5,COMPUTATION!A32:C50,2,FALSE),"-")</f>
        <v>-</v>
      </c>
      <c r="H18" s="77" t="str">
        <f>IFERROR(VLOOKUP(C5,COMPUTATION!A32:D50,3,FALSE),"-")</f>
        <v>-</v>
      </c>
      <c r="I18" s="99"/>
      <c r="J18" s="98" t="str">
        <f>IFERROR(VLOOKUP(C5,COMPUTATION!A57:B72,2,FALSE),"-")</f>
        <v>-</v>
      </c>
      <c r="K18" s="97" t="str">
        <f>IFERROR(VLOOKUP(C5,COMPUTATION!A79:B94,2,FALSE),"-")</f>
        <v>-</v>
      </c>
      <c r="L18" s="103"/>
    </row>
    <row r="19" spans="3:12" x14ac:dyDescent="0.25">
      <c r="C19" s="74" t="s">
        <v>305</v>
      </c>
      <c r="D19" s="69" t="str">
        <f>IFERROR(VLOOKUP(C5,COMPUTATION!A8:C25,2,FALSE),"-")</f>
        <v>-</v>
      </c>
      <c r="E19" s="77" t="str">
        <f>IFERROR(VLOOKUP(C5,COMPUTATION!A8:C25,3,FALSE),"-")</f>
        <v>-</v>
      </c>
      <c r="F19" s="99"/>
      <c r="G19" s="98" t="str">
        <f>IFERROR(VLOOKUP(C5,COMPUTATION!A33:C50,2,FALSE),"-")</f>
        <v>-</v>
      </c>
      <c r="H19" s="77" t="str">
        <f>IFERROR(VLOOKUP(C5,COMPUTATION!A33:D50,3,FALSE),"-")</f>
        <v>-</v>
      </c>
      <c r="I19" s="99"/>
      <c r="J19" s="98" t="str">
        <f>IFERROR(VLOOKUP(C5,COMPUTATION!A58:B72,2,FALSE),"-")</f>
        <v>-</v>
      </c>
      <c r="K19" s="97" t="str">
        <f>IFERROR(VLOOKUP(C5,COMPUTATION!A80:B94,2,FALSE),"-")</f>
        <v>-</v>
      </c>
      <c r="L19" s="103"/>
    </row>
    <row r="20" spans="3:12" x14ac:dyDescent="0.25">
      <c r="C20" s="70" t="s">
        <v>306</v>
      </c>
      <c r="D20" s="112" t="str">
        <f>IFERROR(VLOOKUP(C5,COMPUTATION!A9:C25,2,FALSE),"-")</f>
        <v>-</v>
      </c>
      <c r="E20" s="113" t="str">
        <f>IFERROR(VLOOKUP(C5,COMPUTATION!A9:C25,3,FALSE),"-")</f>
        <v>-</v>
      </c>
      <c r="F20" s="99"/>
      <c r="G20" s="115" t="str">
        <f>IFERROR(VLOOKUP(C5,COMPUTATION!A34:C50,2,FALSE),"-")</f>
        <v>-</v>
      </c>
      <c r="H20" s="113" t="str">
        <f>IFERROR(VLOOKUP(C5,COMPUTATION!A34:D50,3,FALSE),"-")</f>
        <v>-</v>
      </c>
      <c r="I20" s="99"/>
      <c r="J20" s="88" t="str">
        <f>IFERROR(VLOOKUP(C5,COMPUTATION!A59:B72,2,FALSE),"-")</f>
        <v>-</v>
      </c>
      <c r="K20" s="67" t="str">
        <f>IFERROR(VLOOKUP(C5,COMPUTATION!A81:B94,2,FALSE),"-")</f>
        <v>-</v>
      </c>
      <c r="L20" s="103"/>
    </row>
    <row r="21" spans="3:12" x14ac:dyDescent="0.25">
      <c r="C21" s="74" t="s">
        <v>328</v>
      </c>
      <c r="D21" s="117"/>
      <c r="E21" s="117"/>
      <c r="F21" s="114"/>
      <c r="G21" s="118"/>
      <c r="H21" s="117"/>
      <c r="I21" s="116"/>
      <c r="J21" s="88"/>
      <c r="K21" s="67"/>
      <c r="L21" s="103"/>
    </row>
    <row r="22" spans="3:12" x14ac:dyDescent="0.25">
      <c r="C22" s="74" t="s">
        <v>329</v>
      </c>
      <c r="D22" s="119" t="str">
        <f>IFERROR(VLOOKUP(C5,COMPUTATION!A10:C25,2,FALSE),"-")</f>
        <v>-</v>
      </c>
      <c r="E22" s="120" t="str">
        <f>IFERROR(VLOOKUP(C5,COMPUTATION!A10:C25,3,FALSE),"-")</f>
        <v>-</v>
      </c>
      <c r="F22" s="106"/>
      <c r="G22" s="121" t="str">
        <f>IFERROR(VLOOKUP(C5,COMPUTATION!A35:C50,2,FALSE),"-")</f>
        <v>-</v>
      </c>
      <c r="H22" s="120" t="str">
        <f>IFERROR(VLOOKUP(C5,COMPUTATION!A35:D50,3,FALSE),"-")</f>
        <v>-</v>
      </c>
      <c r="I22" s="99"/>
      <c r="J22" s="88"/>
      <c r="K22" s="67"/>
      <c r="L22" s="103"/>
    </row>
    <row r="23" spans="3:12" x14ac:dyDescent="0.25">
      <c r="C23" s="74" t="s">
        <v>330</v>
      </c>
      <c r="D23" s="69" t="str">
        <f>IFERROR(VLOOKUP(C5,COMPUTATION!A11:C25,2,FALSE),"-")</f>
        <v>-</v>
      </c>
      <c r="E23" s="77" t="str">
        <f>IFERROR(VLOOKUP(C5,COMPUTATION!A11:C25,3,FALSE),"-")</f>
        <v>-</v>
      </c>
      <c r="F23" s="105"/>
      <c r="G23" s="98" t="str">
        <f>IFERROR(VLOOKUP(C5,COMPUTATION!A36:C50,2,FALSE),"-")</f>
        <v>-</v>
      </c>
      <c r="H23" s="77" t="str">
        <f>IFERROR(VLOOKUP(C5,COMPUTATION!A36:D50,3,FALSE),"-")</f>
        <v>-</v>
      </c>
      <c r="I23" s="99"/>
      <c r="J23" s="88"/>
      <c r="K23" s="67"/>
      <c r="L23" s="103"/>
    </row>
    <row r="24" spans="3:12" x14ac:dyDescent="0.25">
      <c r="C24" s="74" t="s">
        <v>333</v>
      </c>
      <c r="D24" s="68" t="str">
        <f>IFERROR(VLOOKUP(C5,COMPUTATION!A12:C25,2,FALSE),"-")</f>
        <v>-</v>
      </c>
      <c r="E24" s="76" t="str">
        <f>IFERROR(VLOOKUP(C5,COMPUTATION!A12:C25,3,FALSE),"-")</f>
        <v>-</v>
      </c>
      <c r="F24" s="105"/>
      <c r="G24" s="88" t="str">
        <f>IFERROR(VLOOKUP(C5,COMPUTATION!A37:C50,2,FALSE),"-")</f>
        <v>-</v>
      </c>
      <c r="H24" s="76" t="str">
        <f>IFERROR(VLOOKUP(C5,COMPUTATION!A37:D50,3,FALSE),"-")</f>
        <v>-</v>
      </c>
      <c r="I24" s="99"/>
      <c r="J24" s="88"/>
      <c r="K24" s="67"/>
      <c r="L24" s="103"/>
    </row>
    <row r="25" spans="3:12" x14ac:dyDescent="0.25">
      <c r="C25" s="70" t="s">
        <v>310</v>
      </c>
      <c r="D25" s="68" t="str">
        <f>IFERROR(VLOOKUP(C5,COMPUTATION!A13:C25,2,FALSE),"-")</f>
        <v>-</v>
      </c>
      <c r="E25" s="76" t="str">
        <f>IFERROR(VLOOKUP(C5,COMPUTATION!A13:C25,3,FALSE),"-")</f>
        <v>-</v>
      </c>
      <c r="F25" s="99"/>
      <c r="G25" s="88" t="str">
        <f>IFERROR(VLOOKUP(C5,COMPUTATION!A38:C50,2,FALSE),"-")</f>
        <v>-</v>
      </c>
      <c r="H25" s="76" t="str">
        <f>IFERROR(VLOOKUP(C5,COMPUTATION!A38:D50,3,FALSE),"-")</f>
        <v>-</v>
      </c>
      <c r="I25" s="99"/>
      <c r="J25" s="88" t="str">
        <f>IFERROR(VLOOKUP(C5,COMPUTATION!A60:B72,2,FALSE),"-")</f>
        <v>-</v>
      </c>
      <c r="K25" s="67" t="str">
        <f>IFERROR(VLOOKUP(C5,COMPUTATION!A82:B94,2,FALSE),"-")</f>
        <v>-</v>
      </c>
      <c r="L25" s="103"/>
    </row>
    <row r="26" spans="3:12" x14ac:dyDescent="0.25">
      <c r="C26" s="70" t="s">
        <v>311</v>
      </c>
      <c r="D26" s="71"/>
      <c r="E26" s="71"/>
      <c r="F26" s="100"/>
      <c r="G26" s="71"/>
      <c r="H26" s="71"/>
      <c r="I26" s="100"/>
      <c r="J26" s="71"/>
      <c r="K26" s="72"/>
      <c r="L26" s="103"/>
    </row>
    <row r="27" spans="3:12" x14ac:dyDescent="0.25">
      <c r="C27" s="75">
        <v>10</v>
      </c>
      <c r="D27" s="68" t="str">
        <f>IFERROR(VLOOKUP(C5,COMPUTATION!A15:C25,2,FALSE),"-")</f>
        <v>-</v>
      </c>
      <c r="E27" s="76" t="str">
        <f>IFERROR(VLOOKUP(C5,COMPUTATION!A15:C25,3,FALSE),"-")</f>
        <v>-</v>
      </c>
      <c r="F27" s="99"/>
      <c r="G27" s="88" t="str">
        <f>IFERROR(VLOOKUP(C5,COMPUTATION!A40:C50,2,FALSE),"-")</f>
        <v>-</v>
      </c>
      <c r="H27" s="76" t="str">
        <f>IFERROR(VLOOKUP(C5,COMPUTATION!A40:D50,3,FALSE),"-")</f>
        <v>-</v>
      </c>
      <c r="I27" s="99"/>
      <c r="J27" s="88" t="str">
        <f>IFERROR(VLOOKUP(C5,COMPUTATION!A62:B72,2,FALSE),"-")</f>
        <v>-</v>
      </c>
      <c r="K27" s="67" t="str">
        <f>IFERROR(VLOOKUP(C5,COMPUTATION!A84:B94,2,FALSE),"-")</f>
        <v>-</v>
      </c>
      <c r="L27" s="103"/>
    </row>
    <row r="28" spans="3:12" x14ac:dyDescent="0.25">
      <c r="C28" s="75">
        <v>15</v>
      </c>
      <c r="D28" s="68" t="str">
        <f>IFERROR(VLOOKUP(C5,COMPUTATION!A16:C25,2,FALSE),"-")</f>
        <v>-</v>
      </c>
      <c r="E28" s="76" t="str">
        <f>IFERROR(VLOOKUP(C5,COMPUTATION!A16:C25,3,FALSE),"-")</f>
        <v>-</v>
      </c>
      <c r="F28" s="99"/>
      <c r="G28" s="88" t="str">
        <f>IFERROR(VLOOKUP(C5,COMPUTATION!A41:C50,2,FALSE),"-")</f>
        <v>-</v>
      </c>
      <c r="H28" s="76" t="str">
        <f>IFERROR(VLOOKUP(C5,COMPUTATION!A41:D50,3,FALSE),"-")</f>
        <v>-</v>
      </c>
      <c r="I28" s="99"/>
      <c r="J28" s="88" t="str">
        <f>IFERROR(VLOOKUP(C5,COMPUTATION!A63:B72,2,FALSE),"-")</f>
        <v>-</v>
      </c>
      <c r="K28" s="67" t="str">
        <f>IFERROR(VLOOKUP(C5,COMPUTATION!A85:B94,2,FALSE),"-")</f>
        <v>-</v>
      </c>
      <c r="L28" s="103"/>
    </row>
    <row r="29" spans="3:12" x14ac:dyDescent="0.25">
      <c r="C29" s="75">
        <v>20</v>
      </c>
      <c r="D29" s="68" t="str">
        <f>IFERROR(VLOOKUP(C5,COMPUTATION!A17:C25,2,FALSE),"-")</f>
        <v>-</v>
      </c>
      <c r="E29" s="76" t="str">
        <f>IFERROR(VLOOKUP(C5,COMPUTATION!A17:C25,3,FALSE),"-")</f>
        <v>-</v>
      </c>
      <c r="F29" s="99"/>
      <c r="G29" s="88" t="str">
        <f>IFERROR(VLOOKUP(C5,COMPUTATION!A42:C50,2,FALSE),"-")</f>
        <v>-</v>
      </c>
      <c r="H29" s="76" t="str">
        <f>IFERROR(VLOOKUP(C5,COMPUTATION!A42:D50,3,FALSE),"-")</f>
        <v>-</v>
      </c>
      <c r="I29" s="99"/>
      <c r="J29" s="88" t="str">
        <f>IFERROR(VLOOKUP(C5,COMPUTATION!A64:B72,2,FALSE),"-")</f>
        <v>-</v>
      </c>
      <c r="K29" s="67" t="str">
        <f>IFERROR(VLOOKUP(C5,COMPUTATION!A86:B94,2,FALSE),"-")</f>
        <v>-</v>
      </c>
      <c r="L29" s="103"/>
    </row>
    <row r="30" spans="3:12" x14ac:dyDescent="0.25">
      <c r="C30" s="75">
        <v>25</v>
      </c>
      <c r="D30" s="68" t="str">
        <f>IFERROR(VLOOKUP(C5,COMPUTATION!A18:C25,2,FALSE),"-")</f>
        <v>-</v>
      </c>
      <c r="E30" s="76" t="str">
        <f>IFERROR(VLOOKUP(C5,COMPUTATION!A18:C25,3,FALSE),"-")</f>
        <v>-</v>
      </c>
      <c r="F30" s="99"/>
      <c r="G30" s="88" t="str">
        <f>IFERROR(VLOOKUP(C5,COMPUTATION!A43:C50,2,FALSE),"-")</f>
        <v>-</v>
      </c>
      <c r="H30" s="76" t="str">
        <f>IFERROR(VLOOKUP(C5,COMPUTATION!A43:D50,3,FALSE),"-")</f>
        <v>-</v>
      </c>
      <c r="I30" s="99"/>
      <c r="J30" s="88" t="str">
        <f>IFERROR(VLOOKUP(C5,COMPUTATION!A65:B72,2,FALSE),"-")</f>
        <v>-</v>
      </c>
      <c r="K30" s="67" t="str">
        <f>IFERROR(VLOOKUP(C5,COMPUTATION!A87:B94,2,FALSE),"-")</f>
        <v>-</v>
      </c>
      <c r="L30" s="103"/>
    </row>
    <row r="31" spans="3:12" x14ac:dyDescent="0.25">
      <c r="C31" s="75">
        <v>30</v>
      </c>
      <c r="D31" s="68" t="str">
        <f>IFERROR(VLOOKUP(C5,COMPUTATION!A19:C25,2,FALSE),"-")</f>
        <v>-</v>
      </c>
      <c r="E31" s="76" t="str">
        <f>IFERROR(VLOOKUP(C5,COMPUTATION!A19:C25,3,FALSE),"-")</f>
        <v>-</v>
      </c>
      <c r="F31" s="99"/>
      <c r="G31" s="88" t="str">
        <f>IFERROR(VLOOKUP(C5,COMPUTATION!A44:C50,2,FALSE),"-")</f>
        <v>-</v>
      </c>
      <c r="H31" s="76" t="str">
        <f>IFERROR(VLOOKUP(C5,COMPUTATION!A44:D50,3,FALSE),"-")</f>
        <v>-</v>
      </c>
      <c r="I31" s="99"/>
      <c r="J31" s="88" t="str">
        <f>IFERROR(VLOOKUP(C5,COMPUTATION!A66:B72,2,FALSE),"-")</f>
        <v>-</v>
      </c>
      <c r="K31" s="67" t="str">
        <f>IFERROR(VLOOKUP(C5,COMPUTATION!A88:B94,2,FALSE),"-")</f>
        <v>-</v>
      </c>
      <c r="L31" s="103"/>
    </row>
    <row r="32" spans="3:12" x14ac:dyDescent="0.25">
      <c r="C32" s="70" t="s">
        <v>307</v>
      </c>
      <c r="D32" s="71"/>
      <c r="E32" s="71"/>
      <c r="F32" s="100"/>
      <c r="G32" s="71"/>
      <c r="H32" s="71"/>
      <c r="I32" s="100"/>
      <c r="J32" s="71"/>
      <c r="K32" s="72"/>
      <c r="L32" s="103"/>
    </row>
    <row r="33" spans="3:12" x14ac:dyDescent="0.25">
      <c r="C33" s="75">
        <v>10</v>
      </c>
      <c r="D33" s="68" t="str">
        <f>IFERROR(VLOOKUP(C5,COMPUTATION!A21:C25,2,FALSE),"-")</f>
        <v>-</v>
      </c>
      <c r="E33" s="76" t="str">
        <f>IFERROR(VLOOKUP(C5,COMPUTATION!A21:C25,3,FALSE),"-")</f>
        <v>-</v>
      </c>
      <c r="F33" s="99"/>
      <c r="G33" s="88" t="str">
        <f>IFERROR(VLOOKUP(C5,COMPUTATION!A46:C50,2,FALSE),"-")</f>
        <v>-</v>
      </c>
      <c r="H33" s="76" t="str">
        <f>IFERROR(VLOOKUP(C5,COMPUTATION!A46:D50,3,FALSE),"-")</f>
        <v>-</v>
      </c>
      <c r="I33" s="99"/>
      <c r="J33" s="88" t="str">
        <f>IFERROR(VLOOKUP(C5,COMPUTATION!A68:B72,2,FALSE),"-")</f>
        <v>-</v>
      </c>
      <c r="K33" s="67" t="str">
        <f>IFERROR(VLOOKUP(C5,COMPUTATION!A90:B94,2,FALSE),"-")</f>
        <v>-</v>
      </c>
      <c r="L33" s="103"/>
    </row>
    <row r="34" spans="3:12" x14ac:dyDescent="0.25">
      <c r="C34" s="75">
        <v>15</v>
      </c>
      <c r="D34" s="68" t="str">
        <f>IFERROR(VLOOKUP(C5,COMPUTATION!A22:C25,2,FALSE),"-")</f>
        <v>-</v>
      </c>
      <c r="E34" s="76" t="str">
        <f>IFERROR(VLOOKUP(C5,COMPUTATION!A22:C25,3,FALSE),"-")</f>
        <v>-</v>
      </c>
      <c r="F34" s="99"/>
      <c r="G34" s="88" t="str">
        <f>IFERROR(VLOOKUP(C5,COMPUTATION!A47:C50,2,FALSE),"-")</f>
        <v>-</v>
      </c>
      <c r="H34" s="76" t="str">
        <f>IFERROR(VLOOKUP(C5,COMPUTATION!A47:D50,3,FALSE),"-")</f>
        <v>-</v>
      </c>
      <c r="I34" s="99"/>
      <c r="J34" s="88" t="str">
        <f>IFERROR(VLOOKUP(C5,COMPUTATION!A69:B72,2,FALSE),"-")</f>
        <v>-</v>
      </c>
      <c r="K34" s="67" t="str">
        <f>IFERROR(VLOOKUP(C5,COMPUTATION!A91:B94,2,FALSE),"-")</f>
        <v>-</v>
      </c>
      <c r="L34" s="103"/>
    </row>
    <row r="35" spans="3:12" x14ac:dyDescent="0.25">
      <c r="C35" s="75">
        <v>20</v>
      </c>
      <c r="D35" s="68" t="str">
        <f>IFERROR(VLOOKUP(C5,COMPUTATION!A23:C25,2,FALSE),"-")</f>
        <v>-</v>
      </c>
      <c r="E35" s="76" t="str">
        <f>IFERROR(VLOOKUP(C5,COMPUTATION!A23:C25,3,FALSE),"-")</f>
        <v>-</v>
      </c>
      <c r="F35" s="99"/>
      <c r="G35" s="88" t="str">
        <f>IFERROR(VLOOKUP(C5,COMPUTATION!A48:C50,2,FALSE),"-")</f>
        <v>-</v>
      </c>
      <c r="H35" s="76" t="str">
        <f>IFERROR(VLOOKUP(C5,COMPUTATION!A48:D50,3,FALSE),"-")</f>
        <v>-</v>
      </c>
      <c r="I35" s="99"/>
      <c r="J35" s="88" t="str">
        <f>IFERROR(VLOOKUP(C5,COMPUTATION!A70:B72,2,FALSE),"-")</f>
        <v>-</v>
      </c>
      <c r="K35" s="67" t="str">
        <f>IFERROR(VLOOKUP(C5,COMPUTATION!A92:B94,2,FALSE),"-")</f>
        <v>-</v>
      </c>
      <c r="L35" s="103"/>
    </row>
    <row r="36" spans="3:12" x14ac:dyDescent="0.25">
      <c r="C36" s="75">
        <v>25</v>
      </c>
      <c r="D36" s="68" t="str">
        <f>IFERROR(VLOOKUP(C5,COMPUTATION!A24:C25,2,FALSE),"-")</f>
        <v>-</v>
      </c>
      <c r="E36" s="76" t="str">
        <f>IFERROR(VLOOKUP(C5,COMPUTATION!A24:C25,3,FALSE),"-")</f>
        <v>-</v>
      </c>
      <c r="F36" s="99"/>
      <c r="G36" s="88" t="str">
        <f>IFERROR(VLOOKUP(C5,COMPUTATION!A49:C50,2,FALSE),"-")</f>
        <v>-</v>
      </c>
      <c r="H36" s="76" t="str">
        <f>IFERROR(VLOOKUP(C5,COMPUTATION!A49:D50,3,FALSE),"-")</f>
        <v>-</v>
      </c>
      <c r="I36" s="99"/>
      <c r="J36" s="88" t="str">
        <f>IFERROR(VLOOKUP(C5,COMPUTATION!A71:B72,2,FALSE),"-")</f>
        <v>-</v>
      </c>
      <c r="K36" s="67" t="str">
        <f>IFERROR(VLOOKUP(C5,COMPUTATION!A93:B94,2,FALSE),"-")</f>
        <v>-</v>
      </c>
      <c r="L36" s="103"/>
    </row>
    <row r="37" spans="3:12" x14ac:dyDescent="0.25">
      <c r="C37" s="75">
        <v>30</v>
      </c>
      <c r="D37" s="68" t="str">
        <f>IFERROR(VLOOKUP(C5,COMPUTATION!A25:C25,2,FALSE),"-")</f>
        <v>-</v>
      </c>
      <c r="E37" s="76" t="str">
        <f>IFERROR(VLOOKUP(C5,COMPUTATION!A25:C25,3,FALSE),"-")</f>
        <v>-</v>
      </c>
      <c r="F37" s="102"/>
      <c r="G37" s="88" t="str">
        <f>IFERROR(VLOOKUP(C5,COMPUTATION!A50:C50,2,FALSE),"-")</f>
        <v>-</v>
      </c>
      <c r="H37" s="76" t="str">
        <f>IFERROR(VLOOKUP(C5,COMPUTATION!A50:D50,3,FALSE),"-")</f>
        <v>-</v>
      </c>
      <c r="I37" s="102"/>
      <c r="J37" s="88" t="str">
        <f>IFERROR(VLOOKUP(C5,COMPUTATION!A72:B72,2,FALSE),"-")</f>
        <v>-</v>
      </c>
      <c r="K37" s="67" t="str">
        <f>IFERROR(VLOOKUP(C5,COMPUTATION!A94:B94,2,FALSE),"-")</f>
        <v>-</v>
      </c>
      <c r="L37" s="103"/>
    </row>
  </sheetData>
  <mergeCells count="2">
    <mergeCell ref="B2:C2"/>
    <mergeCell ref="D5:D8"/>
  </mergeCells>
  <dataValidations count="3">
    <dataValidation type="list" allowBlank="1" showInputMessage="1" showErrorMessage="1" sqref="C7" xr:uid="{D9B8A0DD-CC13-49BB-A38F-5ABA4CF0CD2C}">
      <formula1>INDIRECT($C$6)</formula1>
    </dataValidation>
    <dataValidation type="list" allowBlank="1" showInputMessage="1" showErrorMessage="1" sqref="C8" xr:uid="{F162E9E9-2086-4ED8-B2FE-298D7EFBA56E}">
      <formula1>INDIRECT(C7)</formula1>
    </dataValidation>
    <dataValidation type="list" allowBlank="1" showInputMessage="1" showErrorMessage="1" sqref="C5" xr:uid="{84F392AE-A35E-4390-A07F-6C934FB966DC}">
      <formula1>"BANK, PAG-IBIG, LOT-ONLY-BANK, LOT-ONLY-PAGIBIG"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F3BBE6-3B7C-4F31-A57C-9FF5ACEE0411}">
          <x14:formula1>
            <xm:f>BLOCK!$A$1:$D$1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2E4B-D00E-4357-8635-801462D18B03}">
  <dimension ref="A1:L217"/>
  <sheetViews>
    <sheetView topLeftCell="A13" workbookViewId="0">
      <selection activeCell="H42" sqref="H42"/>
    </sheetView>
  </sheetViews>
  <sheetFormatPr defaultRowHeight="15" x14ac:dyDescent="0.25"/>
  <cols>
    <col min="1" max="1" width="18.85546875" customWidth="1"/>
    <col min="2" max="2" width="7.28515625" customWidth="1"/>
    <col min="3" max="3" width="6.28515625" customWidth="1"/>
    <col min="4" max="4" width="14.28515625" customWidth="1"/>
    <col min="5" max="5" width="14.85546875" customWidth="1"/>
    <col min="6" max="6" width="15.7109375" customWidth="1"/>
    <col min="7" max="7" width="15.140625" customWidth="1"/>
    <col min="8" max="8" width="13" customWidth="1"/>
    <col min="9" max="9" width="12.85546875" customWidth="1"/>
    <col min="10" max="10" width="13.28515625" customWidth="1"/>
    <col min="11" max="11" width="15.28515625" customWidth="1"/>
    <col min="12" max="12" width="15.140625" customWidth="1"/>
    <col min="13" max="13" width="14.42578125" customWidth="1"/>
  </cols>
  <sheetData>
    <row r="1" spans="1:12" x14ac:dyDescent="0.25">
      <c r="A1" s="26" t="s">
        <v>218</v>
      </c>
      <c r="B1" s="14" t="s">
        <v>219</v>
      </c>
      <c r="C1" s="13" t="s">
        <v>220</v>
      </c>
      <c r="D1" s="15" t="s">
        <v>221</v>
      </c>
      <c r="E1" s="15" t="s">
        <v>222</v>
      </c>
      <c r="F1" s="13" t="s">
        <v>223</v>
      </c>
      <c r="G1" s="15" t="s">
        <v>224</v>
      </c>
      <c r="H1" s="13" t="s">
        <v>225</v>
      </c>
      <c r="I1" s="15" t="s">
        <v>227</v>
      </c>
      <c r="J1" s="15" t="s">
        <v>226</v>
      </c>
      <c r="K1" s="15" t="s">
        <v>228</v>
      </c>
      <c r="L1" s="13" t="s">
        <v>229</v>
      </c>
    </row>
    <row r="2" spans="1:12" x14ac:dyDescent="0.25">
      <c r="A2" s="27" t="s">
        <v>0</v>
      </c>
      <c r="B2" s="10" t="s">
        <v>277</v>
      </c>
      <c r="C2" s="2" t="s">
        <v>295</v>
      </c>
      <c r="D2" s="29"/>
      <c r="E2" s="30">
        <v>0</v>
      </c>
      <c r="F2" s="30">
        <v>0</v>
      </c>
      <c r="G2" s="29">
        <v>0</v>
      </c>
      <c r="H2" s="29">
        <v>0</v>
      </c>
      <c r="I2" s="30">
        <v>0</v>
      </c>
      <c r="J2" s="30"/>
      <c r="K2" s="29">
        <v>0</v>
      </c>
      <c r="L2" s="29">
        <f>+LOTONLYBANK114[[#This Row],[NET DP]]/12</f>
        <v>0</v>
      </c>
    </row>
    <row r="3" spans="1:12" x14ac:dyDescent="0.25">
      <c r="A3" s="28" t="s">
        <v>1</v>
      </c>
      <c r="B3" s="10" t="s">
        <v>277</v>
      </c>
      <c r="C3" s="3" t="s">
        <v>295</v>
      </c>
      <c r="D3" s="32"/>
      <c r="E3" s="33">
        <v>0</v>
      </c>
      <c r="F3" s="33">
        <v>0</v>
      </c>
      <c r="G3" s="32">
        <v>0</v>
      </c>
      <c r="H3" s="32">
        <v>0</v>
      </c>
      <c r="I3" s="33">
        <v>0</v>
      </c>
      <c r="J3" s="33"/>
      <c r="K3" s="32">
        <v>0</v>
      </c>
      <c r="L3" s="32">
        <f>+LOTONLYBANK114[[#This Row],[NET DP]]/12</f>
        <v>0</v>
      </c>
    </row>
    <row r="4" spans="1:12" x14ac:dyDescent="0.25">
      <c r="A4" s="27" t="s">
        <v>2</v>
      </c>
      <c r="B4" s="10" t="s">
        <v>277</v>
      </c>
      <c r="C4" s="2" t="s">
        <v>295</v>
      </c>
      <c r="D4" s="29">
        <v>777600</v>
      </c>
      <c r="E4" s="30">
        <v>77760</v>
      </c>
      <c r="F4" s="30">
        <v>93312</v>
      </c>
      <c r="G4" s="29">
        <v>948672</v>
      </c>
      <c r="H4" s="29">
        <v>758937.60000000009</v>
      </c>
      <c r="I4" s="30">
        <v>189734.39999999991</v>
      </c>
      <c r="J4" s="30">
        <v>10000</v>
      </c>
      <c r="K4" s="29">
        <v>179734.39999999991</v>
      </c>
      <c r="L4" s="29">
        <f>+LOTONLYBANK114[[#This Row],[NET DP]]/12</f>
        <v>14977.86666666666</v>
      </c>
    </row>
    <row r="5" spans="1:12" x14ac:dyDescent="0.25">
      <c r="A5" s="28" t="s">
        <v>3</v>
      </c>
      <c r="B5" s="10" t="s">
        <v>277</v>
      </c>
      <c r="C5" s="3" t="s">
        <v>295</v>
      </c>
      <c r="D5" s="32"/>
      <c r="E5" s="33">
        <v>0</v>
      </c>
      <c r="F5" s="33">
        <v>0</v>
      </c>
      <c r="G5" s="32">
        <v>0</v>
      </c>
      <c r="H5" s="32">
        <v>0</v>
      </c>
      <c r="I5" s="33">
        <v>0</v>
      </c>
      <c r="J5" s="33"/>
      <c r="K5" s="32">
        <v>0</v>
      </c>
      <c r="L5" s="32">
        <f>+LOTONLYBANK114[[#This Row],[NET DP]]/12</f>
        <v>0</v>
      </c>
    </row>
    <row r="6" spans="1:12" x14ac:dyDescent="0.25">
      <c r="A6" s="27" t="s">
        <v>4</v>
      </c>
      <c r="B6" s="10" t="s">
        <v>277</v>
      </c>
      <c r="C6" s="2" t="s">
        <v>295</v>
      </c>
      <c r="D6" s="29"/>
      <c r="E6" s="30">
        <v>0</v>
      </c>
      <c r="F6" s="30">
        <v>0</v>
      </c>
      <c r="G6" s="29">
        <v>0</v>
      </c>
      <c r="H6" s="29">
        <v>0</v>
      </c>
      <c r="I6" s="30">
        <v>0</v>
      </c>
      <c r="J6" s="30"/>
      <c r="K6" s="29">
        <v>0</v>
      </c>
      <c r="L6" s="29">
        <f>+LOTONLYBANK114[[#This Row],[NET DP]]/12</f>
        <v>0</v>
      </c>
    </row>
    <row r="7" spans="1:12" x14ac:dyDescent="0.25">
      <c r="A7" s="28" t="s">
        <v>5</v>
      </c>
      <c r="B7" s="10" t="s">
        <v>277</v>
      </c>
      <c r="C7" s="3" t="s">
        <v>295</v>
      </c>
      <c r="D7" s="29">
        <v>777600</v>
      </c>
      <c r="E7" s="33">
        <v>77760</v>
      </c>
      <c r="F7" s="33">
        <v>93312</v>
      </c>
      <c r="G7" s="32">
        <v>948672</v>
      </c>
      <c r="H7" s="32">
        <v>758937.60000000009</v>
      </c>
      <c r="I7" s="33">
        <v>189734.39999999991</v>
      </c>
      <c r="J7" s="30">
        <v>10000</v>
      </c>
      <c r="K7" s="32">
        <v>179734.39999999991</v>
      </c>
      <c r="L7" s="32">
        <f>+LOTONLYBANK114[[#This Row],[NET DP]]/12</f>
        <v>14977.86666666666</v>
      </c>
    </row>
    <row r="8" spans="1:12" x14ac:dyDescent="0.25">
      <c r="A8" s="27" t="s">
        <v>6</v>
      </c>
      <c r="B8" s="10" t="s">
        <v>277</v>
      </c>
      <c r="C8" s="2" t="s">
        <v>295</v>
      </c>
      <c r="D8" s="29">
        <v>777600</v>
      </c>
      <c r="E8" s="30">
        <v>77760</v>
      </c>
      <c r="F8" s="30">
        <v>93312</v>
      </c>
      <c r="G8" s="29">
        <v>948672</v>
      </c>
      <c r="H8" s="29">
        <v>758937.60000000009</v>
      </c>
      <c r="I8" s="30">
        <v>189734.39999999991</v>
      </c>
      <c r="J8" s="30">
        <v>10000</v>
      </c>
      <c r="K8" s="29">
        <v>179734.39999999991</v>
      </c>
      <c r="L8" s="29">
        <f>+LOTONLYBANK114[[#This Row],[NET DP]]/12</f>
        <v>14977.86666666666</v>
      </c>
    </row>
    <row r="9" spans="1:12" x14ac:dyDescent="0.25">
      <c r="A9" s="28" t="s">
        <v>7</v>
      </c>
      <c r="B9" s="10" t="s">
        <v>277</v>
      </c>
      <c r="C9" s="3" t="s">
        <v>295</v>
      </c>
      <c r="D9" s="29">
        <v>777600</v>
      </c>
      <c r="E9" s="33">
        <v>77760</v>
      </c>
      <c r="F9" s="33">
        <v>93312</v>
      </c>
      <c r="G9" s="32">
        <v>948672</v>
      </c>
      <c r="H9" s="32">
        <v>758937.60000000009</v>
      </c>
      <c r="I9" s="33">
        <v>189734.39999999991</v>
      </c>
      <c r="J9" s="30">
        <v>10000</v>
      </c>
      <c r="K9" s="32">
        <v>179734.39999999991</v>
      </c>
      <c r="L9" s="32">
        <f>+LOTONLYBANK114[[#This Row],[NET DP]]/12</f>
        <v>14977.86666666666</v>
      </c>
    </row>
    <row r="10" spans="1:12" x14ac:dyDescent="0.25">
      <c r="A10" s="27" t="s">
        <v>8</v>
      </c>
      <c r="B10" s="10" t="s">
        <v>277</v>
      </c>
      <c r="C10" s="2" t="s">
        <v>295</v>
      </c>
      <c r="D10" s="29">
        <v>777600</v>
      </c>
      <c r="E10" s="30">
        <v>77760</v>
      </c>
      <c r="F10" s="30">
        <v>93312</v>
      </c>
      <c r="G10" s="29">
        <v>948672</v>
      </c>
      <c r="H10" s="29">
        <v>758937.60000000009</v>
      </c>
      <c r="I10" s="30">
        <v>189734.39999999991</v>
      </c>
      <c r="J10" s="30">
        <v>10000</v>
      </c>
      <c r="K10" s="29">
        <v>179734.39999999991</v>
      </c>
      <c r="L10" s="29">
        <f>+LOTONLYBANK114[[#This Row],[NET DP]]/12</f>
        <v>14977.86666666666</v>
      </c>
    </row>
    <row r="11" spans="1:12" x14ac:dyDescent="0.25">
      <c r="A11" s="28" t="s">
        <v>9</v>
      </c>
      <c r="B11" s="10" t="s">
        <v>277</v>
      </c>
      <c r="C11" s="3" t="s">
        <v>295</v>
      </c>
      <c r="D11" s="29">
        <v>777600</v>
      </c>
      <c r="E11" s="33">
        <v>77760</v>
      </c>
      <c r="F11" s="33">
        <v>93312</v>
      </c>
      <c r="G11" s="32">
        <v>948672</v>
      </c>
      <c r="H11" s="32">
        <v>758937.60000000009</v>
      </c>
      <c r="I11" s="33">
        <v>189734.39999999991</v>
      </c>
      <c r="J11" s="30">
        <v>10000</v>
      </c>
      <c r="K11" s="32">
        <v>179734.39999999991</v>
      </c>
      <c r="L11" s="32">
        <f>+LOTONLYBANK114[[#This Row],[NET DP]]/12</f>
        <v>14977.86666666666</v>
      </c>
    </row>
    <row r="12" spans="1:12" x14ac:dyDescent="0.25">
      <c r="A12" s="27" t="s">
        <v>10</v>
      </c>
      <c r="B12" s="10" t="s">
        <v>277</v>
      </c>
      <c r="C12" s="2" t="s">
        <v>295</v>
      </c>
      <c r="D12" s="29">
        <v>777600</v>
      </c>
      <c r="E12" s="30">
        <v>77760</v>
      </c>
      <c r="F12" s="30">
        <v>93312</v>
      </c>
      <c r="G12" s="29">
        <v>948672</v>
      </c>
      <c r="H12" s="29">
        <v>758937.60000000009</v>
      </c>
      <c r="I12" s="30">
        <v>189734.39999999991</v>
      </c>
      <c r="J12" s="30">
        <v>10000</v>
      </c>
      <c r="K12" s="29">
        <v>179734.39999999991</v>
      </c>
      <c r="L12" s="29">
        <f>+LOTONLYBANK114[[#This Row],[NET DP]]/12</f>
        <v>14977.86666666666</v>
      </c>
    </row>
    <row r="13" spans="1:12" x14ac:dyDescent="0.25">
      <c r="A13" s="28" t="s">
        <v>11</v>
      </c>
      <c r="B13" s="10" t="s">
        <v>278</v>
      </c>
      <c r="C13" s="3" t="s">
        <v>295</v>
      </c>
      <c r="D13" s="32">
        <v>722500</v>
      </c>
      <c r="E13" s="33">
        <v>72250</v>
      </c>
      <c r="F13" s="33">
        <v>86700</v>
      </c>
      <c r="G13" s="32">
        <v>881450</v>
      </c>
      <c r="H13" s="32">
        <v>705160</v>
      </c>
      <c r="I13" s="33">
        <v>176290</v>
      </c>
      <c r="J13" s="30">
        <v>10000</v>
      </c>
      <c r="K13" s="32">
        <v>166290</v>
      </c>
      <c r="L13" s="32">
        <f>+LOTONLYBANK114[[#This Row],[NET DP]]/12</f>
        <v>13857.5</v>
      </c>
    </row>
    <row r="14" spans="1:12" x14ac:dyDescent="0.25">
      <c r="A14" s="27" t="s">
        <v>12</v>
      </c>
      <c r="B14" s="10" t="s">
        <v>279</v>
      </c>
      <c r="C14" s="2" t="s">
        <v>295</v>
      </c>
      <c r="D14" s="29">
        <v>680000</v>
      </c>
      <c r="E14" s="30">
        <v>68000</v>
      </c>
      <c r="F14" s="30">
        <v>81600</v>
      </c>
      <c r="G14" s="29">
        <v>829600</v>
      </c>
      <c r="H14" s="29">
        <v>663680</v>
      </c>
      <c r="I14" s="30">
        <v>165920</v>
      </c>
      <c r="J14" s="30">
        <v>10000</v>
      </c>
      <c r="K14" s="29">
        <v>155920</v>
      </c>
      <c r="L14" s="29">
        <f>+LOTONLYBANK114[[#This Row],[NET DP]]/12</f>
        <v>12993.333333333334</v>
      </c>
    </row>
    <row r="15" spans="1:12" x14ac:dyDescent="0.25">
      <c r="A15" s="28" t="s">
        <v>13</v>
      </c>
      <c r="B15" s="10" t="s">
        <v>279</v>
      </c>
      <c r="C15" s="3" t="s">
        <v>295</v>
      </c>
      <c r="D15" s="29">
        <v>680000</v>
      </c>
      <c r="E15" s="33">
        <v>68000</v>
      </c>
      <c r="F15" s="33">
        <v>81600</v>
      </c>
      <c r="G15" s="32">
        <v>829600</v>
      </c>
      <c r="H15" s="32">
        <v>663680</v>
      </c>
      <c r="I15" s="33">
        <v>165920</v>
      </c>
      <c r="J15" s="30">
        <v>10000</v>
      </c>
      <c r="K15" s="29">
        <v>155920</v>
      </c>
      <c r="L15" s="29">
        <f>+LOTONLYBANK114[[#This Row],[NET DP]]/12</f>
        <v>12993.333333333334</v>
      </c>
    </row>
    <row r="16" spans="1:12" x14ac:dyDescent="0.25">
      <c r="A16" s="27" t="s">
        <v>14</v>
      </c>
      <c r="B16" s="10" t="s">
        <v>279</v>
      </c>
      <c r="C16" s="2" t="s">
        <v>295</v>
      </c>
      <c r="D16" s="29">
        <v>680000</v>
      </c>
      <c r="E16" s="30">
        <v>68000</v>
      </c>
      <c r="F16" s="30">
        <v>81600</v>
      </c>
      <c r="G16" s="29">
        <v>829600</v>
      </c>
      <c r="H16" s="29">
        <v>663680</v>
      </c>
      <c r="I16" s="30">
        <v>165920</v>
      </c>
      <c r="J16" s="30">
        <v>10000</v>
      </c>
      <c r="K16" s="29">
        <v>155920</v>
      </c>
      <c r="L16" s="29">
        <f>+LOTONLYBANK114[[#This Row],[NET DP]]/12</f>
        <v>12993.333333333334</v>
      </c>
    </row>
    <row r="17" spans="1:12" x14ac:dyDescent="0.25">
      <c r="A17" s="28" t="s">
        <v>15</v>
      </c>
      <c r="B17" s="10" t="s">
        <v>279</v>
      </c>
      <c r="C17" s="3" t="s">
        <v>295</v>
      </c>
      <c r="D17" s="29">
        <v>680000</v>
      </c>
      <c r="E17" s="33">
        <v>68000</v>
      </c>
      <c r="F17" s="33">
        <v>81600</v>
      </c>
      <c r="G17" s="32">
        <v>829600</v>
      </c>
      <c r="H17" s="32">
        <v>663680</v>
      </c>
      <c r="I17" s="33">
        <v>165920</v>
      </c>
      <c r="J17" s="30">
        <v>10000</v>
      </c>
      <c r="K17" s="29">
        <v>155920</v>
      </c>
      <c r="L17" s="29">
        <f>+LOTONLYBANK114[[#This Row],[NET DP]]/12</f>
        <v>12993.333333333334</v>
      </c>
    </row>
    <row r="18" spans="1:12" x14ac:dyDescent="0.25">
      <c r="A18" s="27" t="s">
        <v>16</v>
      </c>
      <c r="B18" s="10" t="s">
        <v>279</v>
      </c>
      <c r="C18" s="2" t="s">
        <v>295</v>
      </c>
      <c r="D18" s="29">
        <v>680000</v>
      </c>
      <c r="E18" s="30">
        <v>68000</v>
      </c>
      <c r="F18" s="30">
        <v>81600</v>
      </c>
      <c r="G18" s="29">
        <v>829600</v>
      </c>
      <c r="H18" s="29">
        <v>663680</v>
      </c>
      <c r="I18" s="30">
        <v>165920</v>
      </c>
      <c r="J18" s="30">
        <v>10000</v>
      </c>
      <c r="K18" s="29">
        <v>155920</v>
      </c>
      <c r="L18" s="29">
        <f>+LOTONLYBANK114[[#This Row],[NET DP]]/12</f>
        <v>12993.333333333334</v>
      </c>
    </row>
    <row r="19" spans="1:12" x14ac:dyDescent="0.25">
      <c r="A19" s="28" t="s">
        <v>17</v>
      </c>
      <c r="B19" s="10" t="s">
        <v>279</v>
      </c>
      <c r="C19" s="3" t="s">
        <v>295</v>
      </c>
      <c r="D19" s="29">
        <v>680000</v>
      </c>
      <c r="E19" s="33">
        <v>68000</v>
      </c>
      <c r="F19" s="33">
        <v>81600</v>
      </c>
      <c r="G19" s="32">
        <v>829600</v>
      </c>
      <c r="H19" s="32">
        <v>663680</v>
      </c>
      <c r="I19" s="33">
        <v>165920</v>
      </c>
      <c r="J19" s="30">
        <v>10000</v>
      </c>
      <c r="K19" s="29">
        <v>155920</v>
      </c>
      <c r="L19" s="29">
        <f>+LOTONLYBANK114[[#This Row],[NET DP]]/12</f>
        <v>12993.333333333334</v>
      </c>
    </row>
    <row r="20" spans="1:12" x14ac:dyDescent="0.25">
      <c r="A20" s="27" t="s">
        <v>18</v>
      </c>
      <c r="B20" s="10" t="s">
        <v>279</v>
      </c>
      <c r="C20" s="2" t="s">
        <v>295</v>
      </c>
      <c r="D20" s="29">
        <v>680000</v>
      </c>
      <c r="E20" s="30">
        <v>68000</v>
      </c>
      <c r="F20" s="30">
        <v>81600</v>
      </c>
      <c r="G20" s="29">
        <v>829600</v>
      </c>
      <c r="H20" s="29">
        <v>663680</v>
      </c>
      <c r="I20" s="30">
        <v>165920</v>
      </c>
      <c r="J20" s="30">
        <v>10000</v>
      </c>
      <c r="K20" s="29">
        <v>155920</v>
      </c>
      <c r="L20" s="29">
        <f>+LOTONLYBANK114[[#This Row],[NET DP]]/12</f>
        <v>12993.333333333334</v>
      </c>
    </row>
    <row r="21" spans="1:12" x14ac:dyDescent="0.25">
      <c r="A21" s="28" t="s">
        <v>19</v>
      </c>
      <c r="B21" s="10" t="s">
        <v>279</v>
      </c>
      <c r="C21" s="3" t="s">
        <v>295</v>
      </c>
      <c r="D21" s="29">
        <v>680000</v>
      </c>
      <c r="E21" s="33">
        <v>68000</v>
      </c>
      <c r="F21" s="33">
        <v>81600</v>
      </c>
      <c r="G21" s="32">
        <v>829600</v>
      </c>
      <c r="H21" s="32">
        <v>663680</v>
      </c>
      <c r="I21" s="33">
        <v>165920</v>
      </c>
      <c r="J21" s="30">
        <v>10000</v>
      </c>
      <c r="K21" s="29">
        <v>155920</v>
      </c>
      <c r="L21" s="29">
        <f>+LOTONLYBANK114[[#This Row],[NET DP]]/12</f>
        <v>12993.333333333334</v>
      </c>
    </row>
    <row r="22" spans="1:12" x14ac:dyDescent="0.25">
      <c r="A22" s="27" t="s">
        <v>20</v>
      </c>
      <c r="B22" s="10" t="s">
        <v>279</v>
      </c>
      <c r="C22" s="2" t="s">
        <v>295</v>
      </c>
      <c r="D22" s="29">
        <v>680000</v>
      </c>
      <c r="E22" s="30">
        <v>68000</v>
      </c>
      <c r="F22" s="30">
        <v>81600</v>
      </c>
      <c r="G22" s="29">
        <v>829600</v>
      </c>
      <c r="H22" s="29">
        <v>663680</v>
      </c>
      <c r="I22" s="30">
        <v>165920</v>
      </c>
      <c r="J22" s="30">
        <v>10000</v>
      </c>
      <c r="K22" s="29">
        <v>155920</v>
      </c>
      <c r="L22" s="29">
        <f>+LOTONLYBANK114[[#This Row],[NET DP]]/12</f>
        <v>12993.333333333334</v>
      </c>
    </row>
    <row r="23" spans="1:12" x14ac:dyDescent="0.25">
      <c r="A23" s="28" t="s">
        <v>21</v>
      </c>
      <c r="B23" s="10" t="s">
        <v>279</v>
      </c>
      <c r="C23" s="3" t="s">
        <v>295</v>
      </c>
      <c r="D23" s="29">
        <v>680000</v>
      </c>
      <c r="E23" s="33">
        <v>68000</v>
      </c>
      <c r="F23" s="33">
        <v>81600</v>
      </c>
      <c r="G23" s="32">
        <v>829600</v>
      </c>
      <c r="H23" s="32">
        <v>663680</v>
      </c>
      <c r="I23" s="33">
        <v>165920</v>
      </c>
      <c r="J23" s="30">
        <v>10000</v>
      </c>
      <c r="K23" s="29">
        <v>155920</v>
      </c>
      <c r="L23" s="29">
        <f>+LOTONLYBANK114[[#This Row],[NET DP]]/12</f>
        <v>12993.333333333334</v>
      </c>
    </row>
    <row r="24" spans="1:12" x14ac:dyDescent="0.25">
      <c r="A24" s="27" t="s">
        <v>22</v>
      </c>
      <c r="B24" s="10" t="s">
        <v>279</v>
      </c>
      <c r="C24" s="2" t="s">
        <v>295</v>
      </c>
      <c r="D24" s="29">
        <v>680000</v>
      </c>
      <c r="E24" s="30">
        <v>68000</v>
      </c>
      <c r="F24" s="30">
        <v>81600</v>
      </c>
      <c r="G24" s="29">
        <v>829600</v>
      </c>
      <c r="H24" s="29">
        <v>663680</v>
      </c>
      <c r="I24" s="30">
        <v>165920</v>
      </c>
      <c r="J24" s="30">
        <v>10000</v>
      </c>
      <c r="K24" s="29">
        <v>155920</v>
      </c>
      <c r="L24" s="29">
        <f>+LOTONLYBANK114[[#This Row],[NET DP]]/12</f>
        <v>12993.333333333334</v>
      </c>
    </row>
    <row r="25" spans="1:12" x14ac:dyDescent="0.25">
      <c r="A25" s="28" t="s">
        <v>23</v>
      </c>
      <c r="B25" s="10" t="s">
        <v>279</v>
      </c>
      <c r="C25" s="3" t="s">
        <v>295</v>
      </c>
      <c r="D25" s="29">
        <v>680000</v>
      </c>
      <c r="E25" s="33">
        <v>68000</v>
      </c>
      <c r="F25" s="33">
        <v>81600</v>
      </c>
      <c r="G25" s="32">
        <v>829600</v>
      </c>
      <c r="H25" s="32">
        <v>663680</v>
      </c>
      <c r="I25" s="33">
        <v>165920</v>
      </c>
      <c r="J25" s="30">
        <v>10000</v>
      </c>
      <c r="K25" s="29">
        <v>155920</v>
      </c>
      <c r="L25" s="29">
        <f>+LOTONLYBANK114[[#This Row],[NET DP]]/12</f>
        <v>12993.333333333334</v>
      </c>
    </row>
    <row r="26" spans="1:12" x14ac:dyDescent="0.25">
      <c r="A26" s="27" t="s">
        <v>24</v>
      </c>
      <c r="B26" s="10" t="s">
        <v>279</v>
      </c>
      <c r="C26" s="2" t="s">
        <v>295</v>
      </c>
      <c r="D26" s="29">
        <v>680000</v>
      </c>
      <c r="E26" s="30">
        <v>68000</v>
      </c>
      <c r="F26" s="30">
        <v>81600</v>
      </c>
      <c r="G26" s="29">
        <v>829600</v>
      </c>
      <c r="H26" s="29">
        <v>663680</v>
      </c>
      <c r="I26" s="30">
        <v>165920</v>
      </c>
      <c r="J26" s="30">
        <v>10000</v>
      </c>
      <c r="K26" s="29">
        <v>155920</v>
      </c>
      <c r="L26" s="29">
        <f>+LOTONLYBANK114[[#This Row],[NET DP]]/12</f>
        <v>12993.333333333334</v>
      </c>
    </row>
    <row r="27" spans="1:12" x14ac:dyDescent="0.25">
      <c r="A27" s="28" t="s">
        <v>25</v>
      </c>
      <c r="B27" s="10" t="s">
        <v>277</v>
      </c>
      <c r="C27" s="3" t="s">
        <v>295</v>
      </c>
      <c r="D27" s="32"/>
      <c r="E27" s="33">
        <v>0</v>
      </c>
      <c r="F27" s="33">
        <v>0</v>
      </c>
      <c r="G27" s="32">
        <v>0</v>
      </c>
      <c r="H27" s="32">
        <v>0</v>
      </c>
      <c r="I27" s="33">
        <v>0</v>
      </c>
      <c r="J27" s="33"/>
      <c r="K27" s="32">
        <v>0</v>
      </c>
      <c r="L27" s="32">
        <f>+LOTONLYBANK114[[#This Row],[NET DP]]/12</f>
        <v>0</v>
      </c>
    </row>
    <row r="28" spans="1:12" x14ac:dyDescent="0.25">
      <c r="A28" s="27" t="s">
        <v>26</v>
      </c>
      <c r="B28" s="10" t="s">
        <v>277</v>
      </c>
      <c r="C28" s="2" t="s">
        <v>295</v>
      </c>
      <c r="D28" s="29"/>
      <c r="E28" s="30">
        <v>0</v>
      </c>
      <c r="F28" s="30">
        <v>0</v>
      </c>
      <c r="G28" s="29">
        <v>0</v>
      </c>
      <c r="H28" s="29">
        <v>0</v>
      </c>
      <c r="I28" s="30">
        <v>0</v>
      </c>
      <c r="J28" s="33"/>
      <c r="K28" s="32">
        <v>0</v>
      </c>
      <c r="L28" s="32">
        <f>+LOTONLYBANK114[[#This Row],[NET DP]]/12</f>
        <v>0</v>
      </c>
    </row>
    <row r="29" spans="1:12" x14ac:dyDescent="0.25">
      <c r="A29" s="28" t="s">
        <v>27</v>
      </c>
      <c r="B29" s="10" t="s">
        <v>277</v>
      </c>
      <c r="C29" s="3" t="s">
        <v>295</v>
      </c>
      <c r="D29" s="32"/>
      <c r="E29" s="33">
        <v>0</v>
      </c>
      <c r="F29" s="33">
        <v>0</v>
      </c>
      <c r="G29" s="32">
        <v>0</v>
      </c>
      <c r="H29" s="32">
        <v>0</v>
      </c>
      <c r="I29" s="33">
        <v>0</v>
      </c>
      <c r="J29" s="33"/>
      <c r="K29" s="32">
        <v>0</v>
      </c>
      <c r="L29" s="32">
        <f>+LOTONLYBANK114[[#This Row],[NET DP]]/12</f>
        <v>0</v>
      </c>
    </row>
    <row r="30" spans="1:12" x14ac:dyDescent="0.25">
      <c r="A30" s="27" t="s">
        <v>28</v>
      </c>
      <c r="B30" s="10" t="s">
        <v>277</v>
      </c>
      <c r="C30" s="2" t="s">
        <v>295</v>
      </c>
      <c r="D30" s="29">
        <v>835200</v>
      </c>
      <c r="E30" s="30">
        <v>83520</v>
      </c>
      <c r="F30" s="30">
        <v>100224</v>
      </c>
      <c r="G30" s="29">
        <v>1018944</v>
      </c>
      <c r="H30" s="29">
        <v>815155.20000000007</v>
      </c>
      <c r="I30" s="30">
        <v>203788.79999999993</v>
      </c>
      <c r="J30" s="30">
        <v>10000</v>
      </c>
      <c r="K30" s="32">
        <v>193788.79999999993</v>
      </c>
      <c r="L30" s="32">
        <f>+LOTONLYBANK114[[#This Row],[NET DP]]/12</f>
        <v>16149.06666666666</v>
      </c>
    </row>
    <row r="31" spans="1:12" x14ac:dyDescent="0.25">
      <c r="A31" s="28" t="s">
        <v>29</v>
      </c>
      <c r="B31" s="10" t="s">
        <v>277</v>
      </c>
      <c r="C31" s="3" t="s">
        <v>295</v>
      </c>
      <c r="D31" s="29">
        <v>835200</v>
      </c>
      <c r="E31" s="33">
        <v>83520</v>
      </c>
      <c r="F31" s="33">
        <v>100224</v>
      </c>
      <c r="G31" s="32">
        <v>1018944</v>
      </c>
      <c r="H31" s="32">
        <v>815155.20000000007</v>
      </c>
      <c r="I31" s="33">
        <v>203788.79999999993</v>
      </c>
      <c r="J31" s="30">
        <v>10000</v>
      </c>
      <c r="K31" s="32">
        <v>193788.79999999993</v>
      </c>
      <c r="L31" s="32">
        <f>+LOTONLYBANK114[[#This Row],[NET DP]]/12</f>
        <v>16149.06666666666</v>
      </c>
    </row>
    <row r="32" spans="1:12" x14ac:dyDescent="0.25">
      <c r="A32" s="27" t="s">
        <v>30</v>
      </c>
      <c r="B32" s="10" t="s">
        <v>277</v>
      </c>
      <c r="C32" s="2" t="s">
        <v>295</v>
      </c>
      <c r="D32" s="29">
        <v>835200</v>
      </c>
      <c r="E32" s="30">
        <v>83520</v>
      </c>
      <c r="F32" s="30">
        <v>100224</v>
      </c>
      <c r="G32" s="29">
        <v>1018944</v>
      </c>
      <c r="H32" s="29">
        <v>815155.20000000007</v>
      </c>
      <c r="I32" s="30">
        <v>203788.79999999993</v>
      </c>
      <c r="J32" s="30">
        <v>10000</v>
      </c>
      <c r="K32" s="32">
        <v>193788.79999999993</v>
      </c>
      <c r="L32" s="32">
        <f>+LOTONLYBANK114[[#This Row],[NET DP]]/12</f>
        <v>16149.06666666666</v>
      </c>
    </row>
    <row r="33" spans="1:12" x14ac:dyDescent="0.25">
      <c r="A33" s="28" t="s">
        <v>31</v>
      </c>
      <c r="B33" s="10" t="s">
        <v>277</v>
      </c>
      <c r="C33" s="3" t="s">
        <v>295</v>
      </c>
      <c r="D33" s="29">
        <v>835200</v>
      </c>
      <c r="E33" s="33">
        <v>83520</v>
      </c>
      <c r="F33" s="33">
        <v>100224</v>
      </c>
      <c r="G33" s="32">
        <v>1018944</v>
      </c>
      <c r="H33" s="32">
        <v>815155.20000000007</v>
      </c>
      <c r="I33" s="33">
        <v>203788.79999999993</v>
      </c>
      <c r="J33" s="30">
        <v>10000</v>
      </c>
      <c r="K33" s="32">
        <v>193788.79999999993</v>
      </c>
      <c r="L33" s="32">
        <f>+LOTONLYBANK114[[#This Row],[NET DP]]/12</f>
        <v>16149.06666666666</v>
      </c>
    </row>
    <row r="34" spans="1:12" x14ac:dyDescent="0.25">
      <c r="A34" s="27" t="s">
        <v>32</v>
      </c>
      <c r="B34" s="10" t="s">
        <v>277</v>
      </c>
      <c r="C34" s="2" t="s">
        <v>295</v>
      </c>
      <c r="D34" s="29">
        <v>835200</v>
      </c>
      <c r="E34" s="30">
        <v>83520</v>
      </c>
      <c r="F34" s="30">
        <v>100224</v>
      </c>
      <c r="G34" s="29">
        <v>1018944</v>
      </c>
      <c r="H34" s="29">
        <v>815155.20000000007</v>
      </c>
      <c r="I34" s="30">
        <v>203788.79999999993</v>
      </c>
      <c r="J34" s="30">
        <v>10000</v>
      </c>
      <c r="K34" s="32">
        <v>193788.79999999993</v>
      </c>
      <c r="L34" s="32">
        <f>+LOTONLYBANK114[[#This Row],[NET DP]]/12</f>
        <v>16149.06666666666</v>
      </c>
    </row>
    <row r="35" spans="1:12" x14ac:dyDescent="0.25">
      <c r="A35" s="28" t="s">
        <v>33</v>
      </c>
      <c r="B35" s="10" t="s">
        <v>277</v>
      </c>
      <c r="C35" s="3" t="s">
        <v>295</v>
      </c>
      <c r="D35" s="29">
        <v>835200</v>
      </c>
      <c r="E35" s="33">
        <v>83520</v>
      </c>
      <c r="F35" s="33">
        <v>100224</v>
      </c>
      <c r="G35" s="32">
        <v>1018944</v>
      </c>
      <c r="H35" s="32">
        <v>815155.20000000007</v>
      </c>
      <c r="I35" s="33">
        <v>203788.79999999993</v>
      </c>
      <c r="J35" s="30">
        <v>10000</v>
      </c>
      <c r="K35" s="32">
        <v>193788.79999999993</v>
      </c>
      <c r="L35" s="32">
        <f>+LOTONLYBANK114[[#This Row],[NET DP]]/12</f>
        <v>16149.06666666666</v>
      </c>
    </row>
    <row r="36" spans="1:12" x14ac:dyDescent="0.25">
      <c r="A36" s="27" t="s">
        <v>34</v>
      </c>
      <c r="B36" s="10" t="s">
        <v>277</v>
      </c>
      <c r="C36" s="2" t="s">
        <v>295</v>
      </c>
      <c r="D36" s="29">
        <v>835200</v>
      </c>
      <c r="E36" s="30">
        <v>83520</v>
      </c>
      <c r="F36" s="30">
        <v>100224</v>
      </c>
      <c r="G36" s="29">
        <v>1018944</v>
      </c>
      <c r="H36" s="29">
        <v>815155.20000000007</v>
      </c>
      <c r="I36" s="30">
        <v>203788.79999999993</v>
      </c>
      <c r="J36" s="30">
        <v>10000</v>
      </c>
      <c r="K36" s="32">
        <v>193788.79999999993</v>
      </c>
      <c r="L36" s="32">
        <f>+LOTONLYBANK114[[#This Row],[NET DP]]/12</f>
        <v>16149.06666666666</v>
      </c>
    </row>
    <row r="37" spans="1:12" x14ac:dyDescent="0.25">
      <c r="A37" s="28" t="s">
        <v>35</v>
      </c>
      <c r="B37" s="10" t="s">
        <v>277</v>
      </c>
      <c r="C37" s="3" t="s">
        <v>295</v>
      </c>
      <c r="D37" s="29">
        <v>835200</v>
      </c>
      <c r="E37" s="33">
        <v>83520</v>
      </c>
      <c r="F37" s="33">
        <v>100224</v>
      </c>
      <c r="G37" s="32">
        <v>1018944</v>
      </c>
      <c r="H37" s="32">
        <v>815155.20000000007</v>
      </c>
      <c r="I37" s="33">
        <v>203788.79999999993</v>
      </c>
      <c r="J37" s="30">
        <v>10000</v>
      </c>
      <c r="K37" s="32">
        <v>193788.79999999993</v>
      </c>
      <c r="L37" s="32">
        <f>+LOTONLYBANK114[[#This Row],[NET DP]]/12</f>
        <v>16149.06666666666</v>
      </c>
    </row>
    <row r="38" spans="1:12" x14ac:dyDescent="0.25">
      <c r="A38" s="27" t="s">
        <v>36</v>
      </c>
      <c r="B38" s="10" t="s">
        <v>277</v>
      </c>
      <c r="C38" s="2" t="s">
        <v>295</v>
      </c>
      <c r="D38" s="29">
        <v>835200</v>
      </c>
      <c r="E38" s="30">
        <v>83520</v>
      </c>
      <c r="F38" s="30">
        <v>100224</v>
      </c>
      <c r="G38" s="29">
        <v>1018944</v>
      </c>
      <c r="H38" s="29">
        <v>815155.20000000007</v>
      </c>
      <c r="I38" s="30">
        <v>203788.79999999993</v>
      </c>
      <c r="J38" s="30">
        <v>10000</v>
      </c>
      <c r="K38" s="32">
        <v>193788.79999999993</v>
      </c>
      <c r="L38" s="32">
        <f>+LOTONLYBANK114[[#This Row],[NET DP]]/12</f>
        <v>16149.06666666666</v>
      </c>
    </row>
    <row r="39" spans="1:12" x14ac:dyDescent="0.25">
      <c r="A39" s="28" t="s">
        <v>37</v>
      </c>
      <c r="B39" s="10" t="s">
        <v>277</v>
      </c>
      <c r="C39" s="3" t="s">
        <v>295</v>
      </c>
      <c r="D39" s="29">
        <v>835200</v>
      </c>
      <c r="E39" s="33">
        <v>83520</v>
      </c>
      <c r="F39" s="33">
        <v>100224</v>
      </c>
      <c r="G39" s="32">
        <v>1018944</v>
      </c>
      <c r="H39" s="32">
        <v>815155.20000000007</v>
      </c>
      <c r="I39" s="33">
        <v>203788.79999999993</v>
      </c>
      <c r="J39" s="30">
        <v>10000</v>
      </c>
      <c r="K39" s="32">
        <v>193788.79999999993</v>
      </c>
      <c r="L39" s="32">
        <f>+LOTONLYBANK114[[#This Row],[NET DP]]/12</f>
        <v>16149.06666666666</v>
      </c>
    </row>
    <row r="40" spans="1:12" x14ac:dyDescent="0.25">
      <c r="A40" s="27" t="s">
        <v>38</v>
      </c>
      <c r="B40" s="10" t="s">
        <v>280</v>
      </c>
      <c r="C40" s="2" t="s">
        <v>295</v>
      </c>
      <c r="D40" s="29">
        <v>850000</v>
      </c>
      <c r="E40" s="30">
        <v>85000</v>
      </c>
      <c r="F40" s="30">
        <v>102000</v>
      </c>
      <c r="G40" s="29">
        <v>1037000</v>
      </c>
      <c r="H40" s="29">
        <v>829600</v>
      </c>
      <c r="I40" s="30">
        <v>207400</v>
      </c>
      <c r="J40" s="30">
        <v>10000</v>
      </c>
      <c r="K40" s="32">
        <v>197400</v>
      </c>
      <c r="L40" s="32">
        <f>+LOTONLYBANK114[[#This Row],[NET DP]]/12</f>
        <v>16450</v>
      </c>
    </row>
    <row r="41" spans="1:12" x14ac:dyDescent="0.25">
      <c r="A41" s="28" t="s">
        <v>39</v>
      </c>
      <c r="B41" s="10" t="s">
        <v>277</v>
      </c>
      <c r="C41" s="3" t="s">
        <v>295</v>
      </c>
      <c r="D41" s="32"/>
      <c r="E41" s="33">
        <v>0</v>
      </c>
      <c r="F41" s="33">
        <v>0</v>
      </c>
      <c r="G41" s="32">
        <v>0</v>
      </c>
      <c r="H41" s="32">
        <v>0</v>
      </c>
      <c r="I41" s="33">
        <v>0</v>
      </c>
      <c r="J41" s="33"/>
      <c r="K41" s="32">
        <v>0</v>
      </c>
      <c r="L41" s="32">
        <f>+LOTONLYBANK114[[#This Row],[NET DP]]/12</f>
        <v>0</v>
      </c>
    </row>
    <row r="42" spans="1:12" x14ac:dyDescent="0.25">
      <c r="A42" s="27" t="s">
        <v>40</v>
      </c>
      <c r="B42" s="10" t="s">
        <v>277</v>
      </c>
      <c r="C42" s="2" t="s">
        <v>295</v>
      </c>
      <c r="D42" s="29">
        <v>844800</v>
      </c>
      <c r="E42" s="30">
        <v>84480</v>
      </c>
      <c r="F42" s="30">
        <v>101376</v>
      </c>
      <c r="G42" s="29">
        <v>1030656</v>
      </c>
      <c r="H42" s="29">
        <v>824524.80000000005</v>
      </c>
      <c r="I42" s="30">
        <v>206131.19999999995</v>
      </c>
      <c r="J42" s="30">
        <v>10000</v>
      </c>
      <c r="K42" s="32">
        <v>196131.19999999995</v>
      </c>
      <c r="L42" s="32">
        <f>+LOTONLYBANK114[[#This Row],[NET DP]]/12</f>
        <v>16344.266666666663</v>
      </c>
    </row>
    <row r="43" spans="1:12" x14ac:dyDescent="0.25">
      <c r="A43" s="28" t="s">
        <v>41</v>
      </c>
      <c r="B43" s="10" t="s">
        <v>277</v>
      </c>
      <c r="C43" s="3" t="s">
        <v>295</v>
      </c>
      <c r="D43" s="29"/>
      <c r="E43" s="33">
        <v>0</v>
      </c>
      <c r="F43" s="33">
        <v>0</v>
      </c>
      <c r="G43" s="32">
        <v>0</v>
      </c>
      <c r="H43" s="32">
        <v>0</v>
      </c>
      <c r="I43" s="33">
        <v>0</v>
      </c>
      <c r="J43" s="33"/>
      <c r="K43" s="32">
        <v>0</v>
      </c>
      <c r="L43" s="32">
        <f>+LOTONLYBANK114[[#This Row],[NET DP]]/12</f>
        <v>0</v>
      </c>
    </row>
    <row r="44" spans="1:12" x14ac:dyDescent="0.25">
      <c r="A44" s="27" t="s">
        <v>42</v>
      </c>
      <c r="B44" s="10" t="s">
        <v>277</v>
      </c>
      <c r="C44" s="2" t="s">
        <v>295</v>
      </c>
      <c r="D44" s="29">
        <v>844800</v>
      </c>
      <c r="E44" s="30">
        <v>84480</v>
      </c>
      <c r="F44" s="30">
        <v>101376</v>
      </c>
      <c r="G44" s="29">
        <v>1030656</v>
      </c>
      <c r="H44" s="29">
        <v>824524.80000000005</v>
      </c>
      <c r="I44" s="30">
        <v>206131.19999999995</v>
      </c>
      <c r="J44" s="30">
        <v>10000</v>
      </c>
      <c r="K44" s="32">
        <v>196131.19999999995</v>
      </c>
      <c r="L44" s="32">
        <f>+LOTONLYBANK114[[#This Row],[NET DP]]/12</f>
        <v>16344.266666666663</v>
      </c>
    </row>
    <row r="45" spans="1:12" x14ac:dyDescent="0.25">
      <c r="A45" s="28" t="s">
        <v>43</v>
      </c>
      <c r="B45" s="35" t="s">
        <v>277</v>
      </c>
      <c r="C45" s="36" t="s">
        <v>295</v>
      </c>
      <c r="D45" s="29">
        <v>844800</v>
      </c>
      <c r="E45" s="38">
        <v>84480</v>
      </c>
      <c r="F45" s="38">
        <v>101376</v>
      </c>
      <c r="G45" s="37">
        <v>1030656</v>
      </c>
      <c r="H45" s="37">
        <v>824524.80000000005</v>
      </c>
      <c r="I45" s="38">
        <v>206131.19999999995</v>
      </c>
      <c r="J45" s="30">
        <v>10000</v>
      </c>
      <c r="K45" s="32">
        <v>196131.19999999995</v>
      </c>
      <c r="L45" s="32">
        <f>+LOTONLYBANK114[[#This Row],[NET DP]]/12</f>
        <v>16344.266666666663</v>
      </c>
    </row>
    <row r="46" spans="1:12" x14ac:dyDescent="0.25">
      <c r="A46" s="27" t="s">
        <v>44</v>
      </c>
      <c r="B46" s="10" t="s">
        <v>281</v>
      </c>
      <c r="C46" s="2" t="s">
        <v>296</v>
      </c>
      <c r="D46" s="12">
        <v>0</v>
      </c>
      <c r="E46" s="42">
        <v>0</v>
      </c>
      <c r="F46" s="42">
        <v>0</v>
      </c>
      <c r="G46" s="12">
        <v>0</v>
      </c>
      <c r="H46" s="12">
        <v>0</v>
      </c>
      <c r="I46" s="42">
        <v>0</v>
      </c>
      <c r="J46" s="42">
        <v>0</v>
      </c>
      <c r="K46" s="12">
        <v>0</v>
      </c>
      <c r="L46" s="12">
        <v>0</v>
      </c>
    </row>
    <row r="47" spans="1:12" x14ac:dyDescent="0.25">
      <c r="A47" s="28" t="s">
        <v>45</v>
      </c>
      <c r="B47" s="10" t="s">
        <v>281</v>
      </c>
      <c r="C47" s="3" t="s">
        <v>296</v>
      </c>
      <c r="D47" s="12">
        <v>0</v>
      </c>
      <c r="E47" s="42">
        <v>0</v>
      </c>
      <c r="F47" s="42">
        <v>0</v>
      </c>
      <c r="G47" s="12">
        <v>0</v>
      </c>
      <c r="H47" s="12">
        <v>0</v>
      </c>
      <c r="I47" s="42">
        <v>0</v>
      </c>
      <c r="J47" s="42">
        <v>0</v>
      </c>
      <c r="K47" s="12">
        <v>0</v>
      </c>
      <c r="L47" s="12">
        <v>0</v>
      </c>
    </row>
    <row r="48" spans="1:12" x14ac:dyDescent="0.25">
      <c r="A48" s="27" t="s">
        <v>46</v>
      </c>
      <c r="B48" s="10" t="s">
        <v>281</v>
      </c>
      <c r="C48" s="2" t="s">
        <v>296</v>
      </c>
      <c r="D48" s="12">
        <v>0</v>
      </c>
      <c r="E48" s="42">
        <v>0</v>
      </c>
      <c r="F48" s="42">
        <v>0</v>
      </c>
      <c r="G48" s="12">
        <v>0</v>
      </c>
      <c r="H48" s="12">
        <v>0</v>
      </c>
      <c r="I48" s="42">
        <v>0</v>
      </c>
      <c r="J48" s="42">
        <v>0</v>
      </c>
      <c r="K48" s="12">
        <v>0</v>
      </c>
      <c r="L48" s="12">
        <v>0</v>
      </c>
    </row>
    <row r="49" spans="1:12" x14ac:dyDescent="0.25">
      <c r="A49" s="28" t="s">
        <v>47</v>
      </c>
      <c r="B49" s="10" t="s">
        <v>281</v>
      </c>
      <c r="C49" s="3" t="s">
        <v>296</v>
      </c>
      <c r="D49" s="12">
        <v>0</v>
      </c>
      <c r="E49" s="42">
        <v>0</v>
      </c>
      <c r="F49" s="42">
        <v>0</v>
      </c>
      <c r="G49" s="12">
        <v>0</v>
      </c>
      <c r="H49" s="12">
        <v>0</v>
      </c>
      <c r="I49" s="42">
        <v>0</v>
      </c>
      <c r="J49" s="42">
        <v>0</v>
      </c>
      <c r="K49" s="12">
        <v>0</v>
      </c>
      <c r="L49" s="12">
        <v>0</v>
      </c>
    </row>
    <row r="50" spans="1:12" x14ac:dyDescent="0.25">
      <c r="A50" s="27" t="s">
        <v>48</v>
      </c>
      <c r="B50" s="10" t="s">
        <v>281</v>
      </c>
      <c r="C50" s="2" t="s">
        <v>296</v>
      </c>
      <c r="D50" s="12">
        <v>0</v>
      </c>
      <c r="E50" s="42">
        <v>0</v>
      </c>
      <c r="F50" s="42">
        <v>0</v>
      </c>
      <c r="G50" s="12">
        <v>0</v>
      </c>
      <c r="H50" s="12">
        <v>0</v>
      </c>
      <c r="I50" s="42">
        <v>0</v>
      </c>
      <c r="J50" s="42">
        <v>0</v>
      </c>
      <c r="K50" s="12">
        <v>0</v>
      </c>
      <c r="L50" s="12">
        <v>0</v>
      </c>
    </row>
    <row r="51" spans="1:12" x14ac:dyDescent="0.25">
      <c r="A51" s="28" t="s">
        <v>49</v>
      </c>
      <c r="B51" s="10" t="s">
        <v>281</v>
      </c>
      <c r="C51" s="3" t="s">
        <v>296</v>
      </c>
      <c r="D51" s="12">
        <v>0</v>
      </c>
      <c r="E51" s="42">
        <v>0</v>
      </c>
      <c r="F51" s="42">
        <v>0</v>
      </c>
      <c r="G51" s="12">
        <v>0</v>
      </c>
      <c r="H51" s="12">
        <v>0</v>
      </c>
      <c r="I51" s="42">
        <v>0</v>
      </c>
      <c r="J51" s="42">
        <v>0</v>
      </c>
      <c r="K51" s="12">
        <v>0</v>
      </c>
      <c r="L51" s="12">
        <v>0</v>
      </c>
    </row>
    <row r="52" spans="1:12" x14ac:dyDescent="0.25">
      <c r="A52" s="27" t="s">
        <v>50</v>
      </c>
      <c r="B52" s="10" t="s">
        <v>281</v>
      </c>
      <c r="C52" s="2" t="s">
        <v>296</v>
      </c>
      <c r="D52" s="12">
        <v>0</v>
      </c>
      <c r="E52" s="42">
        <v>0</v>
      </c>
      <c r="F52" s="42">
        <v>0</v>
      </c>
      <c r="G52" s="12">
        <v>0</v>
      </c>
      <c r="H52" s="12">
        <v>0</v>
      </c>
      <c r="I52" s="42">
        <v>0</v>
      </c>
      <c r="J52" s="42">
        <v>0</v>
      </c>
      <c r="K52" s="12">
        <v>0</v>
      </c>
      <c r="L52" s="12">
        <v>0</v>
      </c>
    </row>
    <row r="53" spans="1:12" x14ac:dyDescent="0.25">
      <c r="A53" s="28" t="s">
        <v>51</v>
      </c>
      <c r="B53" s="10" t="s">
        <v>281</v>
      </c>
      <c r="C53" s="3" t="s">
        <v>296</v>
      </c>
      <c r="D53" s="12">
        <v>0</v>
      </c>
      <c r="E53" s="42">
        <v>0</v>
      </c>
      <c r="F53" s="42">
        <v>0</v>
      </c>
      <c r="G53" s="12">
        <v>0</v>
      </c>
      <c r="H53" s="12">
        <v>0</v>
      </c>
      <c r="I53" s="42">
        <v>0</v>
      </c>
      <c r="J53" s="42">
        <v>0</v>
      </c>
      <c r="K53" s="12">
        <v>0</v>
      </c>
      <c r="L53" s="12">
        <v>0</v>
      </c>
    </row>
    <row r="54" spans="1:12" x14ac:dyDescent="0.25">
      <c r="A54" s="27" t="s">
        <v>52</v>
      </c>
      <c r="B54" s="10" t="s">
        <v>281</v>
      </c>
      <c r="C54" s="2" t="s">
        <v>296</v>
      </c>
      <c r="D54" s="12">
        <v>0</v>
      </c>
      <c r="E54" s="42">
        <v>0</v>
      </c>
      <c r="F54" s="42">
        <v>0</v>
      </c>
      <c r="G54" s="12">
        <v>0</v>
      </c>
      <c r="H54" s="12">
        <v>0</v>
      </c>
      <c r="I54" s="42">
        <v>0</v>
      </c>
      <c r="J54" s="42">
        <v>0</v>
      </c>
      <c r="K54" s="12">
        <v>0</v>
      </c>
      <c r="L54" s="12">
        <v>0</v>
      </c>
    </row>
    <row r="55" spans="1:12" x14ac:dyDescent="0.25">
      <c r="A55" s="28" t="s">
        <v>53</v>
      </c>
      <c r="B55" s="10" t="s">
        <v>281</v>
      </c>
      <c r="C55" s="3" t="s">
        <v>296</v>
      </c>
      <c r="D55" s="12">
        <v>0</v>
      </c>
      <c r="E55" s="42">
        <v>0</v>
      </c>
      <c r="F55" s="42">
        <v>0</v>
      </c>
      <c r="G55" s="12">
        <v>0</v>
      </c>
      <c r="H55" s="12">
        <v>0</v>
      </c>
      <c r="I55" s="42">
        <v>0</v>
      </c>
      <c r="J55" s="42">
        <v>0</v>
      </c>
      <c r="K55" s="12">
        <v>0</v>
      </c>
      <c r="L55" s="12">
        <v>0</v>
      </c>
    </row>
    <row r="56" spans="1:12" x14ac:dyDescent="0.25">
      <c r="A56" s="27" t="s">
        <v>54</v>
      </c>
      <c r="B56" s="10" t="s">
        <v>281</v>
      </c>
      <c r="C56" s="2" t="s">
        <v>296</v>
      </c>
      <c r="D56" s="12">
        <v>0</v>
      </c>
      <c r="E56" s="42">
        <v>0</v>
      </c>
      <c r="F56" s="42">
        <v>0</v>
      </c>
      <c r="G56" s="12">
        <v>0</v>
      </c>
      <c r="H56" s="12">
        <v>0</v>
      </c>
      <c r="I56" s="42">
        <v>0</v>
      </c>
      <c r="J56" s="42">
        <v>0</v>
      </c>
      <c r="K56" s="12">
        <v>0</v>
      </c>
      <c r="L56" s="12">
        <v>0</v>
      </c>
    </row>
    <row r="57" spans="1:12" x14ac:dyDescent="0.25">
      <c r="A57" s="28" t="s">
        <v>55</v>
      </c>
      <c r="B57" s="10" t="s">
        <v>281</v>
      </c>
      <c r="C57" s="3" t="s">
        <v>296</v>
      </c>
      <c r="D57" s="12">
        <v>0</v>
      </c>
      <c r="E57" s="42">
        <v>0</v>
      </c>
      <c r="F57" s="42">
        <v>0</v>
      </c>
      <c r="G57" s="12">
        <v>0</v>
      </c>
      <c r="H57" s="12">
        <v>0</v>
      </c>
      <c r="I57" s="42">
        <v>0</v>
      </c>
      <c r="J57" s="42">
        <v>0</v>
      </c>
      <c r="K57" s="12">
        <v>0</v>
      </c>
      <c r="L57" s="12">
        <v>0</v>
      </c>
    </row>
    <row r="58" spans="1:12" x14ac:dyDescent="0.25">
      <c r="A58" s="27" t="s">
        <v>56</v>
      </c>
      <c r="B58" s="10" t="s">
        <v>281</v>
      </c>
      <c r="C58" s="2" t="s">
        <v>296</v>
      </c>
      <c r="D58" s="12">
        <v>0</v>
      </c>
      <c r="E58" s="42">
        <v>0</v>
      </c>
      <c r="F58" s="42">
        <v>0</v>
      </c>
      <c r="G58" s="12">
        <v>0</v>
      </c>
      <c r="H58" s="12">
        <v>0</v>
      </c>
      <c r="I58" s="42">
        <v>0</v>
      </c>
      <c r="J58" s="42">
        <v>0</v>
      </c>
      <c r="K58" s="12">
        <v>0</v>
      </c>
      <c r="L58" s="12">
        <v>0</v>
      </c>
    </row>
    <row r="59" spans="1:12" x14ac:dyDescent="0.25">
      <c r="A59" s="28" t="s">
        <v>57</v>
      </c>
      <c r="B59" s="10" t="s">
        <v>281</v>
      </c>
      <c r="C59" s="3" t="s">
        <v>296</v>
      </c>
      <c r="D59" s="12">
        <v>0</v>
      </c>
      <c r="E59" s="42">
        <v>0</v>
      </c>
      <c r="F59" s="42">
        <v>0</v>
      </c>
      <c r="G59" s="12">
        <v>0</v>
      </c>
      <c r="H59" s="12">
        <v>0</v>
      </c>
      <c r="I59" s="42">
        <v>0</v>
      </c>
      <c r="J59" s="42">
        <v>0</v>
      </c>
      <c r="K59" s="12">
        <v>0</v>
      </c>
      <c r="L59" s="12">
        <v>0</v>
      </c>
    </row>
    <row r="60" spans="1:12" x14ac:dyDescent="0.25">
      <c r="A60" s="27" t="s">
        <v>58</v>
      </c>
      <c r="B60" s="10" t="s">
        <v>281</v>
      </c>
      <c r="C60" s="2" t="s">
        <v>296</v>
      </c>
      <c r="D60" s="12">
        <v>0</v>
      </c>
      <c r="E60" s="42">
        <v>0</v>
      </c>
      <c r="F60" s="42">
        <v>0</v>
      </c>
      <c r="G60" s="12">
        <v>0</v>
      </c>
      <c r="H60" s="12">
        <v>0</v>
      </c>
      <c r="I60" s="42">
        <v>0</v>
      </c>
      <c r="J60" s="42">
        <v>0</v>
      </c>
      <c r="K60" s="12">
        <v>0</v>
      </c>
      <c r="L60" s="12">
        <v>0</v>
      </c>
    </row>
    <row r="61" spans="1:12" x14ac:dyDescent="0.25">
      <c r="A61" s="28" t="s">
        <v>59</v>
      </c>
      <c r="B61" s="10" t="s">
        <v>281</v>
      </c>
      <c r="C61" s="3" t="s">
        <v>296</v>
      </c>
      <c r="D61" s="12">
        <v>0</v>
      </c>
      <c r="E61" s="42">
        <v>0</v>
      </c>
      <c r="F61" s="42">
        <v>0</v>
      </c>
      <c r="G61" s="12">
        <v>0</v>
      </c>
      <c r="H61" s="12">
        <v>0</v>
      </c>
      <c r="I61" s="42">
        <v>0</v>
      </c>
      <c r="J61" s="42">
        <v>0</v>
      </c>
      <c r="K61" s="12">
        <v>0</v>
      </c>
      <c r="L61" s="12">
        <v>0</v>
      </c>
    </row>
    <row r="62" spans="1:12" x14ac:dyDescent="0.25">
      <c r="A62" s="27" t="s">
        <v>60</v>
      </c>
      <c r="B62" s="10" t="s">
        <v>281</v>
      </c>
      <c r="C62" s="2" t="s">
        <v>296</v>
      </c>
      <c r="D62" s="12">
        <v>0</v>
      </c>
      <c r="E62" s="42">
        <v>0</v>
      </c>
      <c r="F62" s="42">
        <v>0</v>
      </c>
      <c r="G62" s="12">
        <v>0</v>
      </c>
      <c r="H62" s="12">
        <v>0</v>
      </c>
      <c r="I62" s="42">
        <v>0</v>
      </c>
      <c r="J62" s="42">
        <v>0</v>
      </c>
      <c r="K62" s="12">
        <v>0</v>
      </c>
      <c r="L62" s="12">
        <v>0</v>
      </c>
    </row>
    <row r="63" spans="1:12" x14ac:dyDescent="0.25">
      <c r="A63" s="28" t="s">
        <v>61</v>
      </c>
      <c r="B63" s="10" t="s">
        <v>281</v>
      </c>
      <c r="C63" s="3" t="s">
        <v>296</v>
      </c>
      <c r="D63" s="12">
        <v>0</v>
      </c>
      <c r="E63" s="42">
        <v>0</v>
      </c>
      <c r="F63" s="42">
        <v>0</v>
      </c>
      <c r="G63" s="12">
        <v>0</v>
      </c>
      <c r="H63" s="12">
        <v>0</v>
      </c>
      <c r="I63" s="42">
        <v>0</v>
      </c>
      <c r="J63" s="42">
        <v>0</v>
      </c>
      <c r="K63" s="12">
        <v>0</v>
      </c>
      <c r="L63" s="12">
        <v>0</v>
      </c>
    </row>
    <row r="64" spans="1:12" x14ac:dyDescent="0.25">
      <c r="A64" s="27" t="s">
        <v>62</v>
      </c>
      <c r="B64" s="10" t="s">
        <v>281</v>
      </c>
      <c r="C64" s="2" t="s">
        <v>296</v>
      </c>
      <c r="D64" s="12">
        <v>0</v>
      </c>
      <c r="E64" s="42">
        <v>0</v>
      </c>
      <c r="F64" s="42">
        <v>0</v>
      </c>
      <c r="G64" s="12">
        <v>0</v>
      </c>
      <c r="H64" s="12">
        <v>0</v>
      </c>
      <c r="I64" s="42">
        <v>0</v>
      </c>
      <c r="J64" s="42">
        <v>0</v>
      </c>
      <c r="K64" s="12">
        <v>0</v>
      </c>
      <c r="L64" s="12">
        <v>0</v>
      </c>
    </row>
    <row r="65" spans="1:12" x14ac:dyDescent="0.25">
      <c r="A65" s="28" t="s">
        <v>63</v>
      </c>
      <c r="B65" s="10" t="s">
        <v>281</v>
      </c>
      <c r="C65" s="3" t="s">
        <v>296</v>
      </c>
      <c r="D65" s="12">
        <v>0</v>
      </c>
      <c r="E65" s="42">
        <v>0</v>
      </c>
      <c r="F65" s="42">
        <v>0</v>
      </c>
      <c r="G65" s="12">
        <v>0</v>
      </c>
      <c r="H65" s="12">
        <v>0</v>
      </c>
      <c r="I65" s="42">
        <v>0</v>
      </c>
      <c r="J65" s="42">
        <v>0</v>
      </c>
      <c r="K65" s="12">
        <v>0</v>
      </c>
      <c r="L65" s="12">
        <v>0</v>
      </c>
    </row>
    <row r="66" spans="1:12" x14ac:dyDescent="0.25">
      <c r="A66" s="27" t="s">
        <v>64</v>
      </c>
      <c r="B66" s="10" t="s">
        <v>281</v>
      </c>
      <c r="C66" s="2" t="s">
        <v>296</v>
      </c>
      <c r="D66" s="12">
        <v>0</v>
      </c>
      <c r="E66" s="42">
        <v>0</v>
      </c>
      <c r="F66" s="42">
        <v>0</v>
      </c>
      <c r="G66" s="12">
        <v>0</v>
      </c>
      <c r="H66" s="12">
        <v>0</v>
      </c>
      <c r="I66" s="42">
        <v>0</v>
      </c>
      <c r="J66" s="42">
        <v>0</v>
      </c>
      <c r="K66" s="12">
        <v>0</v>
      </c>
      <c r="L66" s="12">
        <v>0</v>
      </c>
    </row>
    <row r="67" spans="1:12" x14ac:dyDescent="0.25">
      <c r="A67" s="28" t="s">
        <v>65</v>
      </c>
      <c r="B67" s="10" t="s">
        <v>281</v>
      </c>
      <c r="C67" s="3" t="s">
        <v>296</v>
      </c>
      <c r="D67" s="12">
        <v>0</v>
      </c>
      <c r="E67" s="42">
        <v>0</v>
      </c>
      <c r="F67" s="42">
        <v>0</v>
      </c>
      <c r="G67" s="12">
        <v>0</v>
      </c>
      <c r="H67" s="12">
        <v>0</v>
      </c>
      <c r="I67" s="42">
        <v>0</v>
      </c>
      <c r="J67" s="42">
        <v>0</v>
      </c>
      <c r="K67" s="12">
        <v>0</v>
      </c>
      <c r="L67" s="12">
        <v>0</v>
      </c>
    </row>
    <row r="68" spans="1:12" x14ac:dyDescent="0.25">
      <c r="A68" s="27" t="s">
        <v>66</v>
      </c>
      <c r="B68" s="10" t="s">
        <v>281</v>
      </c>
      <c r="C68" s="2" t="s">
        <v>296</v>
      </c>
      <c r="D68" s="12">
        <v>0</v>
      </c>
      <c r="E68" s="42">
        <v>0</v>
      </c>
      <c r="F68" s="42">
        <v>0</v>
      </c>
      <c r="G68" s="12">
        <v>0</v>
      </c>
      <c r="H68" s="12">
        <v>0</v>
      </c>
      <c r="I68" s="42">
        <v>0</v>
      </c>
      <c r="J68" s="42">
        <v>0</v>
      </c>
      <c r="K68" s="12">
        <v>0</v>
      </c>
      <c r="L68" s="12">
        <v>0</v>
      </c>
    </row>
    <row r="69" spans="1:12" x14ac:dyDescent="0.25">
      <c r="A69" s="28" t="s">
        <v>67</v>
      </c>
      <c r="B69" s="10" t="s">
        <v>281</v>
      </c>
      <c r="C69" s="3" t="s">
        <v>296</v>
      </c>
      <c r="D69" s="12">
        <v>0</v>
      </c>
      <c r="E69" s="42">
        <v>0</v>
      </c>
      <c r="F69" s="42">
        <v>0</v>
      </c>
      <c r="G69" s="12">
        <v>0</v>
      </c>
      <c r="H69" s="12">
        <v>0</v>
      </c>
      <c r="I69" s="42">
        <v>0</v>
      </c>
      <c r="J69" s="42">
        <v>0</v>
      </c>
      <c r="K69" s="12">
        <v>0</v>
      </c>
      <c r="L69" s="12">
        <v>0</v>
      </c>
    </row>
    <row r="70" spans="1:12" x14ac:dyDescent="0.25">
      <c r="A70" s="27" t="s">
        <v>68</v>
      </c>
      <c r="B70" s="10" t="s">
        <v>282</v>
      </c>
      <c r="C70" s="2" t="s">
        <v>296</v>
      </c>
      <c r="D70" s="12">
        <v>0</v>
      </c>
      <c r="E70" s="42">
        <v>0</v>
      </c>
      <c r="F70" s="42">
        <v>0</v>
      </c>
      <c r="G70" s="12">
        <v>0</v>
      </c>
      <c r="H70" s="12">
        <v>0</v>
      </c>
      <c r="I70" s="42">
        <v>0</v>
      </c>
      <c r="J70" s="42">
        <v>0</v>
      </c>
      <c r="K70" s="12">
        <v>0</v>
      </c>
      <c r="L70" s="12">
        <v>0</v>
      </c>
    </row>
    <row r="71" spans="1:12" x14ac:dyDescent="0.25">
      <c r="A71" s="28" t="s">
        <v>69</v>
      </c>
      <c r="B71" s="10" t="s">
        <v>282</v>
      </c>
      <c r="C71" s="3" t="s">
        <v>296</v>
      </c>
      <c r="D71" s="12">
        <v>0</v>
      </c>
      <c r="E71" s="42">
        <v>0</v>
      </c>
      <c r="F71" s="42">
        <v>0</v>
      </c>
      <c r="G71" s="12">
        <v>0</v>
      </c>
      <c r="H71" s="12">
        <v>0</v>
      </c>
      <c r="I71" s="42">
        <v>0</v>
      </c>
      <c r="J71" s="42">
        <v>0</v>
      </c>
      <c r="K71" s="12">
        <v>0</v>
      </c>
      <c r="L71" s="12">
        <v>0</v>
      </c>
    </row>
    <row r="72" spans="1:12" x14ac:dyDescent="0.25">
      <c r="A72" s="27" t="s">
        <v>70</v>
      </c>
      <c r="B72" s="10" t="s">
        <v>282</v>
      </c>
      <c r="C72" s="2" t="s">
        <v>296</v>
      </c>
      <c r="D72" s="12">
        <v>0</v>
      </c>
      <c r="E72" s="42">
        <v>0</v>
      </c>
      <c r="F72" s="42">
        <v>0</v>
      </c>
      <c r="G72" s="12">
        <v>0</v>
      </c>
      <c r="H72" s="12">
        <v>0</v>
      </c>
      <c r="I72" s="42">
        <v>0</v>
      </c>
      <c r="J72" s="42">
        <v>0</v>
      </c>
      <c r="K72" s="12">
        <v>0</v>
      </c>
      <c r="L72" s="12">
        <v>0</v>
      </c>
    </row>
    <row r="73" spans="1:12" x14ac:dyDescent="0.25">
      <c r="A73" s="28" t="s">
        <v>71</v>
      </c>
      <c r="B73" s="10" t="s">
        <v>282</v>
      </c>
      <c r="C73" s="3" t="s">
        <v>296</v>
      </c>
      <c r="D73" s="12">
        <v>0</v>
      </c>
      <c r="E73" s="42">
        <v>0</v>
      </c>
      <c r="F73" s="42">
        <v>0</v>
      </c>
      <c r="G73" s="12">
        <v>0</v>
      </c>
      <c r="H73" s="12">
        <v>0</v>
      </c>
      <c r="I73" s="42">
        <v>0</v>
      </c>
      <c r="J73" s="42">
        <v>0</v>
      </c>
      <c r="K73" s="12">
        <v>0</v>
      </c>
      <c r="L73" s="12">
        <v>0</v>
      </c>
    </row>
    <row r="74" spans="1:12" x14ac:dyDescent="0.25">
      <c r="A74" s="27" t="s">
        <v>72</v>
      </c>
      <c r="B74" s="10" t="s">
        <v>282</v>
      </c>
      <c r="C74" s="2" t="s">
        <v>296</v>
      </c>
      <c r="D74" s="12">
        <v>0</v>
      </c>
      <c r="E74" s="42">
        <v>0</v>
      </c>
      <c r="F74" s="42">
        <v>0</v>
      </c>
      <c r="G74" s="12">
        <v>0</v>
      </c>
      <c r="H74" s="12">
        <v>0</v>
      </c>
      <c r="I74" s="42">
        <v>0</v>
      </c>
      <c r="J74" s="42">
        <v>0</v>
      </c>
      <c r="K74" s="12">
        <v>0</v>
      </c>
      <c r="L74" s="12">
        <v>0</v>
      </c>
    </row>
    <row r="75" spans="1:12" x14ac:dyDescent="0.25">
      <c r="A75" s="28" t="s">
        <v>73</v>
      </c>
      <c r="B75" s="10" t="s">
        <v>282</v>
      </c>
      <c r="C75" s="3" t="s">
        <v>296</v>
      </c>
      <c r="D75" s="12">
        <v>0</v>
      </c>
      <c r="E75" s="42">
        <v>0</v>
      </c>
      <c r="F75" s="42">
        <v>0</v>
      </c>
      <c r="G75" s="12">
        <v>0</v>
      </c>
      <c r="H75" s="12">
        <v>0</v>
      </c>
      <c r="I75" s="42">
        <v>0</v>
      </c>
      <c r="J75" s="42">
        <v>0</v>
      </c>
      <c r="K75" s="12">
        <v>0</v>
      </c>
      <c r="L75" s="12">
        <v>0</v>
      </c>
    </row>
    <row r="76" spans="1:12" x14ac:dyDescent="0.25">
      <c r="A76" s="27" t="s">
        <v>74</v>
      </c>
      <c r="B76" s="10" t="s">
        <v>282</v>
      </c>
      <c r="C76" s="2" t="s">
        <v>296</v>
      </c>
      <c r="D76" s="12">
        <v>0</v>
      </c>
      <c r="E76" s="42">
        <v>0</v>
      </c>
      <c r="F76" s="42">
        <v>0</v>
      </c>
      <c r="G76" s="12">
        <v>0</v>
      </c>
      <c r="H76" s="12">
        <v>0</v>
      </c>
      <c r="I76" s="42">
        <v>0</v>
      </c>
      <c r="J76" s="42">
        <v>0</v>
      </c>
      <c r="K76" s="12">
        <v>0</v>
      </c>
      <c r="L76" s="12">
        <v>0</v>
      </c>
    </row>
    <row r="77" spans="1:12" x14ac:dyDescent="0.25">
      <c r="A77" s="28" t="s">
        <v>75</v>
      </c>
      <c r="B77" s="10" t="s">
        <v>282</v>
      </c>
      <c r="C77" s="3" t="s">
        <v>296</v>
      </c>
      <c r="D77" s="12">
        <v>0</v>
      </c>
      <c r="E77" s="42">
        <v>0</v>
      </c>
      <c r="F77" s="42">
        <v>0</v>
      </c>
      <c r="G77" s="12">
        <v>0</v>
      </c>
      <c r="H77" s="12">
        <v>0</v>
      </c>
      <c r="I77" s="42">
        <v>0</v>
      </c>
      <c r="J77" s="42">
        <v>0</v>
      </c>
      <c r="K77" s="12">
        <v>0</v>
      </c>
      <c r="L77" s="12">
        <v>0</v>
      </c>
    </row>
    <row r="78" spans="1:12" x14ac:dyDescent="0.25">
      <c r="A78" s="27" t="s">
        <v>76</v>
      </c>
      <c r="B78" s="10" t="s">
        <v>282</v>
      </c>
      <c r="C78" s="2" t="s">
        <v>296</v>
      </c>
      <c r="D78" s="12">
        <v>0</v>
      </c>
      <c r="E78" s="42">
        <v>0</v>
      </c>
      <c r="F78" s="42">
        <v>0</v>
      </c>
      <c r="G78" s="12">
        <v>0</v>
      </c>
      <c r="H78" s="12">
        <v>0</v>
      </c>
      <c r="I78" s="42">
        <v>0</v>
      </c>
      <c r="J78" s="42">
        <v>0</v>
      </c>
      <c r="K78" s="12">
        <v>0</v>
      </c>
      <c r="L78" s="12">
        <v>0</v>
      </c>
    </row>
    <row r="79" spans="1:12" x14ac:dyDescent="0.25">
      <c r="A79" s="28" t="s">
        <v>77</v>
      </c>
      <c r="B79" s="10" t="s">
        <v>282</v>
      </c>
      <c r="C79" s="3" t="s">
        <v>296</v>
      </c>
      <c r="D79" s="12">
        <v>0</v>
      </c>
      <c r="E79" s="42">
        <v>0</v>
      </c>
      <c r="F79" s="42">
        <v>0</v>
      </c>
      <c r="G79" s="12">
        <v>0</v>
      </c>
      <c r="H79" s="12">
        <v>0</v>
      </c>
      <c r="I79" s="42">
        <v>0</v>
      </c>
      <c r="J79" s="42">
        <v>0</v>
      </c>
      <c r="K79" s="12">
        <v>0</v>
      </c>
      <c r="L79" s="12">
        <v>0</v>
      </c>
    </row>
    <row r="80" spans="1:12" x14ac:dyDescent="0.25">
      <c r="A80" s="27" t="s">
        <v>78</v>
      </c>
      <c r="B80" s="10" t="s">
        <v>282</v>
      </c>
      <c r="C80" s="2" t="s">
        <v>296</v>
      </c>
      <c r="D80" s="12">
        <v>0</v>
      </c>
      <c r="E80" s="42">
        <v>0</v>
      </c>
      <c r="F80" s="42">
        <v>0</v>
      </c>
      <c r="G80" s="12">
        <v>0</v>
      </c>
      <c r="H80" s="12">
        <v>0</v>
      </c>
      <c r="I80" s="42">
        <v>0</v>
      </c>
      <c r="J80" s="42">
        <v>0</v>
      </c>
      <c r="K80" s="12">
        <v>0</v>
      </c>
      <c r="L80" s="12">
        <v>0</v>
      </c>
    </row>
    <row r="81" spans="1:12" x14ac:dyDescent="0.25">
      <c r="A81" s="28" t="s">
        <v>79</v>
      </c>
      <c r="B81" s="10" t="s">
        <v>282</v>
      </c>
      <c r="C81" s="3" t="s">
        <v>296</v>
      </c>
      <c r="D81" s="12">
        <v>0</v>
      </c>
      <c r="E81" s="42">
        <v>0</v>
      </c>
      <c r="F81" s="42">
        <v>0</v>
      </c>
      <c r="G81" s="12">
        <v>0</v>
      </c>
      <c r="H81" s="12">
        <v>0</v>
      </c>
      <c r="I81" s="42">
        <v>0</v>
      </c>
      <c r="J81" s="42">
        <v>0</v>
      </c>
      <c r="K81" s="12">
        <v>0</v>
      </c>
      <c r="L81" s="12">
        <v>0</v>
      </c>
    </row>
    <row r="82" spans="1:12" x14ac:dyDescent="0.25">
      <c r="A82" s="27" t="s">
        <v>80</v>
      </c>
      <c r="B82" s="10" t="s">
        <v>282</v>
      </c>
      <c r="C82" s="2" t="s">
        <v>296</v>
      </c>
      <c r="D82" s="12">
        <v>0</v>
      </c>
      <c r="E82" s="42">
        <v>0</v>
      </c>
      <c r="F82" s="42">
        <v>0</v>
      </c>
      <c r="G82" s="12">
        <v>0</v>
      </c>
      <c r="H82" s="12">
        <v>0</v>
      </c>
      <c r="I82" s="42">
        <v>0</v>
      </c>
      <c r="J82" s="42">
        <v>0</v>
      </c>
      <c r="K82" s="12">
        <v>0</v>
      </c>
      <c r="L82" s="12">
        <v>0</v>
      </c>
    </row>
    <row r="83" spans="1:12" x14ac:dyDescent="0.25">
      <c r="A83" s="28" t="s">
        <v>81</v>
      </c>
      <c r="B83" s="10" t="s">
        <v>282</v>
      </c>
      <c r="C83" s="3" t="s">
        <v>296</v>
      </c>
      <c r="D83" s="12">
        <v>0</v>
      </c>
      <c r="E83" s="42">
        <v>0</v>
      </c>
      <c r="F83" s="42">
        <v>0</v>
      </c>
      <c r="G83" s="12">
        <v>0</v>
      </c>
      <c r="H83" s="12">
        <v>0</v>
      </c>
      <c r="I83" s="42">
        <v>0</v>
      </c>
      <c r="J83" s="42">
        <v>0</v>
      </c>
      <c r="K83" s="12">
        <v>0</v>
      </c>
      <c r="L83" s="12">
        <v>0</v>
      </c>
    </row>
    <row r="84" spans="1:12" x14ac:dyDescent="0.25">
      <c r="A84" s="27" t="s">
        <v>82</v>
      </c>
      <c r="B84" s="10" t="s">
        <v>282</v>
      </c>
      <c r="C84" s="2" t="s">
        <v>296</v>
      </c>
      <c r="D84" s="12">
        <v>0</v>
      </c>
      <c r="E84" s="42">
        <v>0</v>
      </c>
      <c r="F84" s="42">
        <v>0</v>
      </c>
      <c r="G84" s="12">
        <v>0</v>
      </c>
      <c r="H84" s="12">
        <v>0</v>
      </c>
      <c r="I84" s="42">
        <v>0</v>
      </c>
      <c r="J84" s="42">
        <v>0</v>
      </c>
      <c r="K84" s="12">
        <v>0</v>
      </c>
      <c r="L84" s="12">
        <v>0</v>
      </c>
    </row>
    <row r="85" spans="1:12" x14ac:dyDescent="0.25">
      <c r="A85" s="28" t="s">
        <v>83</v>
      </c>
      <c r="B85" s="10" t="s">
        <v>282</v>
      </c>
      <c r="C85" s="3" t="s">
        <v>296</v>
      </c>
      <c r="D85" s="12">
        <v>0</v>
      </c>
      <c r="E85" s="42">
        <v>0</v>
      </c>
      <c r="F85" s="42">
        <v>0</v>
      </c>
      <c r="G85" s="12">
        <v>0</v>
      </c>
      <c r="H85" s="12">
        <v>0</v>
      </c>
      <c r="I85" s="42">
        <v>0</v>
      </c>
      <c r="J85" s="42">
        <v>0</v>
      </c>
      <c r="K85" s="12">
        <v>0</v>
      </c>
      <c r="L85" s="12">
        <v>0</v>
      </c>
    </row>
    <row r="86" spans="1:12" x14ac:dyDescent="0.25">
      <c r="A86" s="27" t="s">
        <v>84</v>
      </c>
      <c r="B86" s="10" t="s">
        <v>282</v>
      </c>
      <c r="C86" s="2" t="s">
        <v>296</v>
      </c>
      <c r="D86" s="12">
        <v>0</v>
      </c>
      <c r="E86" s="42">
        <v>0</v>
      </c>
      <c r="F86" s="42">
        <v>0</v>
      </c>
      <c r="G86" s="12">
        <v>0</v>
      </c>
      <c r="H86" s="12">
        <v>0</v>
      </c>
      <c r="I86" s="42">
        <v>0</v>
      </c>
      <c r="J86" s="42">
        <v>0</v>
      </c>
      <c r="K86" s="12">
        <v>0</v>
      </c>
      <c r="L86" s="12">
        <v>0</v>
      </c>
    </row>
    <row r="87" spans="1:12" x14ac:dyDescent="0.25">
      <c r="A87" s="28" t="s">
        <v>85</v>
      </c>
      <c r="B87" s="10" t="s">
        <v>282</v>
      </c>
      <c r="C87" s="3" t="s">
        <v>296</v>
      </c>
      <c r="D87" s="12">
        <v>0</v>
      </c>
      <c r="E87" s="42">
        <v>0</v>
      </c>
      <c r="F87" s="42">
        <v>0</v>
      </c>
      <c r="G87" s="12">
        <v>0</v>
      </c>
      <c r="H87" s="12">
        <v>0</v>
      </c>
      <c r="I87" s="42">
        <v>0</v>
      </c>
      <c r="J87" s="42">
        <v>0</v>
      </c>
      <c r="K87" s="12">
        <v>0</v>
      </c>
      <c r="L87" s="12">
        <v>0</v>
      </c>
    </row>
    <row r="88" spans="1:12" x14ac:dyDescent="0.25">
      <c r="A88" s="27" t="s">
        <v>86</v>
      </c>
      <c r="B88" s="10" t="s">
        <v>283</v>
      </c>
      <c r="C88" s="2" t="s">
        <v>296</v>
      </c>
      <c r="D88" s="12">
        <v>0</v>
      </c>
      <c r="E88" s="42">
        <v>0</v>
      </c>
      <c r="F88" s="42">
        <v>0</v>
      </c>
      <c r="G88" s="12">
        <v>0</v>
      </c>
      <c r="H88" s="12">
        <v>0</v>
      </c>
      <c r="I88" s="42">
        <v>0</v>
      </c>
      <c r="J88" s="42">
        <v>0</v>
      </c>
      <c r="K88" s="12">
        <v>0</v>
      </c>
      <c r="L88" s="12">
        <v>0</v>
      </c>
    </row>
    <row r="89" spans="1:12" x14ac:dyDescent="0.25">
      <c r="A89" s="28" t="s">
        <v>87</v>
      </c>
      <c r="B89" s="10" t="s">
        <v>281</v>
      </c>
      <c r="C89" s="3" t="s">
        <v>296</v>
      </c>
      <c r="D89" s="12">
        <v>0</v>
      </c>
      <c r="E89" s="42">
        <v>0</v>
      </c>
      <c r="F89" s="42">
        <v>0</v>
      </c>
      <c r="G89" s="12">
        <v>0</v>
      </c>
      <c r="H89" s="12">
        <v>0</v>
      </c>
      <c r="I89" s="42">
        <v>0</v>
      </c>
      <c r="J89" s="42">
        <v>0</v>
      </c>
      <c r="K89" s="12">
        <v>0</v>
      </c>
      <c r="L89" s="12">
        <v>0</v>
      </c>
    </row>
    <row r="90" spans="1:12" x14ac:dyDescent="0.25">
      <c r="A90" s="27" t="s">
        <v>88</v>
      </c>
      <c r="B90" s="10" t="s">
        <v>284</v>
      </c>
      <c r="C90" s="2" t="s">
        <v>296</v>
      </c>
      <c r="D90" s="12">
        <v>0</v>
      </c>
      <c r="E90" s="42">
        <v>0</v>
      </c>
      <c r="F90" s="42">
        <v>0</v>
      </c>
      <c r="G90" s="12">
        <v>0</v>
      </c>
      <c r="H90" s="12">
        <v>0</v>
      </c>
      <c r="I90" s="42">
        <v>0</v>
      </c>
      <c r="J90" s="42">
        <v>0</v>
      </c>
      <c r="K90" s="12">
        <v>0</v>
      </c>
      <c r="L90" s="12">
        <v>0</v>
      </c>
    </row>
    <row r="91" spans="1:12" x14ac:dyDescent="0.25">
      <c r="A91" s="28" t="s">
        <v>89</v>
      </c>
      <c r="B91" s="10" t="s">
        <v>284</v>
      </c>
      <c r="C91" s="3" t="s">
        <v>296</v>
      </c>
      <c r="D91" s="12">
        <v>0</v>
      </c>
      <c r="E91" s="42">
        <v>0</v>
      </c>
      <c r="F91" s="42">
        <v>0</v>
      </c>
      <c r="G91" s="12">
        <v>0</v>
      </c>
      <c r="H91" s="12">
        <v>0</v>
      </c>
      <c r="I91" s="42">
        <v>0</v>
      </c>
      <c r="J91" s="42">
        <v>0</v>
      </c>
      <c r="K91" s="12">
        <v>0</v>
      </c>
      <c r="L91" s="12">
        <v>0</v>
      </c>
    </row>
    <row r="92" spans="1:12" x14ac:dyDescent="0.25">
      <c r="A92" s="27" t="s">
        <v>90</v>
      </c>
      <c r="B92" s="10" t="s">
        <v>284</v>
      </c>
      <c r="C92" s="2" t="s">
        <v>296</v>
      </c>
      <c r="D92" s="12">
        <v>0</v>
      </c>
      <c r="E92" s="42">
        <v>0</v>
      </c>
      <c r="F92" s="42">
        <v>0</v>
      </c>
      <c r="G92" s="12">
        <v>0</v>
      </c>
      <c r="H92" s="12">
        <v>0</v>
      </c>
      <c r="I92" s="42">
        <v>0</v>
      </c>
      <c r="J92" s="42">
        <v>0</v>
      </c>
      <c r="K92" s="12">
        <v>0</v>
      </c>
      <c r="L92" s="12">
        <v>0</v>
      </c>
    </row>
    <row r="93" spans="1:12" x14ac:dyDescent="0.25">
      <c r="A93" s="28" t="s">
        <v>91</v>
      </c>
      <c r="B93" s="10" t="s">
        <v>284</v>
      </c>
      <c r="C93" s="3" t="s">
        <v>296</v>
      </c>
      <c r="D93" s="12">
        <v>0</v>
      </c>
      <c r="E93" s="42">
        <v>0</v>
      </c>
      <c r="F93" s="42">
        <v>0</v>
      </c>
      <c r="G93" s="12">
        <v>0</v>
      </c>
      <c r="H93" s="12">
        <v>0</v>
      </c>
      <c r="I93" s="42">
        <v>0</v>
      </c>
      <c r="J93" s="42">
        <v>0</v>
      </c>
      <c r="K93" s="12">
        <v>0</v>
      </c>
      <c r="L93" s="12">
        <v>0</v>
      </c>
    </row>
    <row r="94" spans="1:12" x14ac:dyDescent="0.25">
      <c r="A94" s="27" t="s">
        <v>92</v>
      </c>
      <c r="B94" s="10" t="s">
        <v>284</v>
      </c>
      <c r="C94" s="2" t="s">
        <v>296</v>
      </c>
      <c r="D94" s="12">
        <v>0</v>
      </c>
      <c r="E94" s="42">
        <v>0</v>
      </c>
      <c r="F94" s="42">
        <v>0</v>
      </c>
      <c r="G94" s="12">
        <v>0</v>
      </c>
      <c r="H94" s="12">
        <v>0</v>
      </c>
      <c r="I94" s="42">
        <v>0</v>
      </c>
      <c r="J94" s="42">
        <v>0</v>
      </c>
      <c r="K94" s="12">
        <v>0</v>
      </c>
      <c r="L94" s="12">
        <v>0</v>
      </c>
    </row>
    <row r="95" spans="1:12" x14ac:dyDescent="0.25">
      <c r="A95" s="28" t="s">
        <v>93</v>
      </c>
      <c r="B95" s="10" t="s">
        <v>284</v>
      </c>
      <c r="C95" s="3" t="s">
        <v>296</v>
      </c>
      <c r="D95" s="12">
        <v>0</v>
      </c>
      <c r="E95" s="42">
        <v>0</v>
      </c>
      <c r="F95" s="42">
        <v>0</v>
      </c>
      <c r="G95" s="12">
        <v>0</v>
      </c>
      <c r="H95" s="12">
        <v>0</v>
      </c>
      <c r="I95" s="42">
        <v>0</v>
      </c>
      <c r="J95" s="42">
        <v>0</v>
      </c>
      <c r="K95" s="12">
        <v>0</v>
      </c>
      <c r="L95" s="12">
        <v>0</v>
      </c>
    </row>
    <row r="96" spans="1:12" x14ac:dyDescent="0.25">
      <c r="A96" s="27" t="s">
        <v>94</v>
      </c>
      <c r="B96" s="10" t="s">
        <v>284</v>
      </c>
      <c r="C96" s="2" t="s">
        <v>296</v>
      </c>
      <c r="D96" s="12">
        <v>0</v>
      </c>
      <c r="E96" s="42">
        <v>0</v>
      </c>
      <c r="F96" s="42">
        <v>0</v>
      </c>
      <c r="G96" s="12">
        <v>0</v>
      </c>
      <c r="H96" s="12">
        <v>0</v>
      </c>
      <c r="I96" s="42">
        <v>0</v>
      </c>
      <c r="J96" s="42">
        <v>0</v>
      </c>
      <c r="K96" s="12">
        <v>0</v>
      </c>
      <c r="L96" s="12">
        <v>0</v>
      </c>
    </row>
    <row r="97" spans="1:12" x14ac:dyDescent="0.25">
      <c r="A97" s="28" t="s">
        <v>95</v>
      </c>
      <c r="B97" s="10" t="s">
        <v>284</v>
      </c>
      <c r="C97" s="3" t="s">
        <v>296</v>
      </c>
      <c r="D97" s="12">
        <v>0</v>
      </c>
      <c r="E97" s="42">
        <v>0</v>
      </c>
      <c r="F97" s="42">
        <v>0</v>
      </c>
      <c r="G97" s="12">
        <v>0</v>
      </c>
      <c r="H97" s="12">
        <v>0</v>
      </c>
      <c r="I97" s="42">
        <v>0</v>
      </c>
      <c r="J97" s="42">
        <v>0</v>
      </c>
      <c r="K97" s="12">
        <v>0</v>
      </c>
      <c r="L97" s="12">
        <v>0</v>
      </c>
    </row>
    <row r="98" spans="1:12" x14ac:dyDescent="0.25">
      <c r="A98" s="27" t="s">
        <v>96</v>
      </c>
      <c r="B98" s="10" t="s">
        <v>284</v>
      </c>
      <c r="C98" s="2" t="s">
        <v>296</v>
      </c>
      <c r="D98" s="12">
        <v>0</v>
      </c>
      <c r="E98" s="42">
        <v>0</v>
      </c>
      <c r="F98" s="42">
        <v>0</v>
      </c>
      <c r="G98" s="12">
        <v>0</v>
      </c>
      <c r="H98" s="12">
        <v>0</v>
      </c>
      <c r="I98" s="42">
        <v>0</v>
      </c>
      <c r="J98" s="42">
        <v>0</v>
      </c>
      <c r="K98" s="12">
        <v>0</v>
      </c>
      <c r="L98" s="12">
        <v>0</v>
      </c>
    </row>
    <row r="99" spans="1:12" x14ac:dyDescent="0.25">
      <c r="A99" s="28" t="s">
        <v>97</v>
      </c>
      <c r="B99" s="10" t="s">
        <v>284</v>
      </c>
      <c r="C99" s="3" t="s">
        <v>296</v>
      </c>
      <c r="D99" s="12">
        <v>0</v>
      </c>
      <c r="E99" s="42">
        <v>0</v>
      </c>
      <c r="F99" s="42">
        <v>0</v>
      </c>
      <c r="G99" s="12">
        <v>0</v>
      </c>
      <c r="H99" s="12">
        <v>0</v>
      </c>
      <c r="I99" s="42">
        <v>0</v>
      </c>
      <c r="J99" s="42">
        <v>0</v>
      </c>
      <c r="K99" s="12">
        <v>0</v>
      </c>
      <c r="L99" s="12">
        <v>0</v>
      </c>
    </row>
    <row r="100" spans="1:12" x14ac:dyDescent="0.25">
      <c r="A100" s="27" t="s">
        <v>98</v>
      </c>
      <c r="B100" s="10" t="s">
        <v>284</v>
      </c>
      <c r="C100" s="2" t="s">
        <v>296</v>
      </c>
      <c r="D100" s="12">
        <v>0</v>
      </c>
      <c r="E100" s="42">
        <v>0</v>
      </c>
      <c r="F100" s="42">
        <v>0</v>
      </c>
      <c r="G100" s="12">
        <v>0</v>
      </c>
      <c r="H100" s="12">
        <v>0</v>
      </c>
      <c r="I100" s="42">
        <v>0</v>
      </c>
      <c r="J100" s="42">
        <v>0</v>
      </c>
      <c r="K100" s="12">
        <v>0</v>
      </c>
      <c r="L100" s="12">
        <v>0</v>
      </c>
    </row>
    <row r="101" spans="1:12" x14ac:dyDescent="0.25">
      <c r="A101" s="28" t="s">
        <v>99</v>
      </c>
      <c r="B101" s="10" t="s">
        <v>284</v>
      </c>
      <c r="C101" s="3" t="s">
        <v>296</v>
      </c>
      <c r="D101" s="12">
        <v>0</v>
      </c>
      <c r="E101" s="42">
        <v>0</v>
      </c>
      <c r="F101" s="42">
        <v>0</v>
      </c>
      <c r="G101" s="12">
        <v>0</v>
      </c>
      <c r="H101" s="12">
        <v>0</v>
      </c>
      <c r="I101" s="42">
        <v>0</v>
      </c>
      <c r="J101" s="42">
        <v>0</v>
      </c>
      <c r="K101" s="12">
        <v>0</v>
      </c>
      <c r="L101" s="12">
        <v>0</v>
      </c>
    </row>
    <row r="102" spans="1:12" x14ac:dyDescent="0.25">
      <c r="A102" s="27" t="s">
        <v>100</v>
      </c>
      <c r="B102" s="10" t="s">
        <v>284</v>
      </c>
      <c r="C102" s="2" t="s">
        <v>296</v>
      </c>
      <c r="D102" s="12">
        <v>0</v>
      </c>
      <c r="E102" s="42">
        <v>0</v>
      </c>
      <c r="F102" s="42">
        <v>0</v>
      </c>
      <c r="G102" s="12">
        <v>0</v>
      </c>
      <c r="H102" s="12">
        <v>0</v>
      </c>
      <c r="I102" s="42">
        <v>0</v>
      </c>
      <c r="J102" s="42">
        <v>0</v>
      </c>
      <c r="K102" s="12">
        <v>0</v>
      </c>
      <c r="L102" s="12">
        <v>0</v>
      </c>
    </row>
    <row r="103" spans="1:12" x14ac:dyDescent="0.25">
      <c r="A103" s="28" t="s">
        <v>101</v>
      </c>
      <c r="B103" s="10" t="s">
        <v>284</v>
      </c>
      <c r="C103" s="3" t="s">
        <v>296</v>
      </c>
      <c r="D103" s="12">
        <v>0</v>
      </c>
      <c r="E103" s="42">
        <v>0</v>
      </c>
      <c r="F103" s="42">
        <v>0</v>
      </c>
      <c r="G103" s="12">
        <v>0</v>
      </c>
      <c r="H103" s="12">
        <v>0</v>
      </c>
      <c r="I103" s="42">
        <v>0</v>
      </c>
      <c r="J103" s="42">
        <v>0</v>
      </c>
      <c r="K103" s="12">
        <v>0</v>
      </c>
      <c r="L103" s="12">
        <v>0</v>
      </c>
    </row>
    <row r="104" spans="1:12" x14ac:dyDescent="0.25">
      <c r="A104" s="27" t="s">
        <v>102</v>
      </c>
      <c r="B104" s="10" t="s">
        <v>284</v>
      </c>
      <c r="C104" s="2" t="s">
        <v>296</v>
      </c>
      <c r="D104" s="12">
        <v>0</v>
      </c>
      <c r="E104" s="42">
        <v>0</v>
      </c>
      <c r="F104" s="42">
        <v>0</v>
      </c>
      <c r="G104" s="12">
        <v>0</v>
      </c>
      <c r="H104" s="12">
        <v>0</v>
      </c>
      <c r="I104" s="42">
        <v>0</v>
      </c>
      <c r="J104" s="42">
        <v>0</v>
      </c>
      <c r="K104" s="12">
        <v>0</v>
      </c>
      <c r="L104" s="12">
        <v>0</v>
      </c>
    </row>
    <row r="105" spans="1:12" x14ac:dyDescent="0.25">
      <c r="A105" s="28" t="s">
        <v>103</v>
      </c>
      <c r="B105" s="10" t="s">
        <v>284</v>
      </c>
      <c r="C105" s="3" t="s">
        <v>296</v>
      </c>
      <c r="D105" s="12">
        <v>0</v>
      </c>
      <c r="E105" s="42">
        <v>0</v>
      </c>
      <c r="F105" s="42">
        <v>0</v>
      </c>
      <c r="G105" s="12">
        <v>0</v>
      </c>
      <c r="H105" s="12">
        <v>0</v>
      </c>
      <c r="I105" s="42">
        <v>0</v>
      </c>
      <c r="J105" s="42">
        <v>0</v>
      </c>
      <c r="K105" s="12">
        <v>0</v>
      </c>
      <c r="L105" s="12">
        <v>0</v>
      </c>
    </row>
    <row r="106" spans="1:12" x14ac:dyDescent="0.25">
      <c r="A106" s="27" t="s">
        <v>104</v>
      </c>
      <c r="B106" s="10" t="s">
        <v>285</v>
      </c>
      <c r="C106" s="2" t="s">
        <v>297</v>
      </c>
      <c r="D106" s="12">
        <v>0</v>
      </c>
      <c r="E106" s="42">
        <v>0</v>
      </c>
      <c r="F106" s="42">
        <v>0</v>
      </c>
      <c r="G106" s="12">
        <v>0</v>
      </c>
      <c r="H106" s="12">
        <v>0</v>
      </c>
      <c r="I106" s="42">
        <v>0</v>
      </c>
      <c r="J106" s="42">
        <v>0</v>
      </c>
      <c r="K106" s="12">
        <v>0</v>
      </c>
      <c r="L106" s="12">
        <v>0</v>
      </c>
    </row>
    <row r="107" spans="1:12" x14ac:dyDescent="0.25">
      <c r="A107" s="28" t="s">
        <v>105</v>
      </c>
      <c r="B107" s="10" t="s">
        <v>285</v>
      </c>
      <c r="C107" s="3" t="s">
        <v>297</v>
      </c>
      <c r="D107" s="12">
        <v>0</v>
      </c>
      <c r="E107" s="42">
        <v>0</v>
      </c>
      <c r="F107" s="42">
        <v>0</v>
      </c>
      <c r="G107" s="12">
        <v>0</v>
      </c>
      <c r="H107" s="12">
        <v>0</v>
      </c>
      <c r="I107" s="42">
        <v>0</v>
      </c>
      <c r="J107" s="42">
        <v>0</v>
      </c>
      <c r="K107" s="12">
        <v>0</v>
      </c>
      <c r="L107" s="12">
        <v>0</v>
      </c>
    </row>
    <row r="108" spans="1:12" x14ac:dyDescent="0.25">
      <c r="A108" s="27" t="s">
        <v>106</v>
      </c>
      <c r="B108" s="10" t="s">
        <v>285</v>
      </c>
      <c r="C108" s="2" t="s">
        <v>297</v>
      </c>
      <c r="D108" s="12">
        <v>0</v>
      </c>
      <c r="E108" s="42">
        <v>0</v>
      </c>
      <c r="F108" s="42">
        <v>0</v>
      </c>
      <c r="G108" s="12">
        <v>0</v>
      </c>
      <c r="H108" s="12">
        <v>0</v>
      </c>
      <c r="I108" s="42">
        <v>0</v>
      </c>
      <c r="J108" s="42">
        <v>0</v>
      </c>
      <c r="K108" s="12">
        <v>0</v>
      </c>
      <c r="L108" s="12">
        <v>0</v>
      </c>
    </row>
    <row r="109" spans="1:12" x14ac:dyDescent="0.25">
      <c r="A109" s="28" t="s">
        <v>107</v>
      </c>
      <c r="B109" s="10" t="s">
        <v>285</v>
      </c>
      <c r="C109" s="3" t="s">
        <v>297</v>
      </c>
      <c r="D109" s="12">
        <v>0</v>
      </c>
      <c r="E109" s="42">
        <v>0</v>
      </c>
      <c r="F109" s="42">
        <v>0</v>
      </c>
      <c r="G109" s="12">
        <v>0</v>
      </c>
      <c r="H109" s="12">
        <v>0</v>
      </c>
      <c r="I109" s="42">
        <v>0</v>
      </c>
      <c r="J109" s="42">
        <v>0</v>
      </c>
      <c r="K109" s="12">
        <v>0</v>
      </c>
      <c r="L109" s="12">
        <v>0</v>
      </c>
    </row>
    <row r="110" spans="1:12" x14ac:dyDescent="0.25">
      <c r="A110" s="27" t="s">
        <v>108</v>
      </c>
      <c r="B110" s="10" t="s">
        <v>285</v>
      </c>
      <c r="C110" s="2" t="s">
        <v>297</v>
      </c>
      <c r="D110" s="12">
        <v>0</v>
      </c>
      <c r="E110" s="42">
        <v>0</v>
      </c>
      <c r="F110" s="42">
        <v>0</v>
      </c>
      <c r="G110" s="12">
        <v>0</v>
      </c>
      <c r="H110" s="12">
        <v>0</v>
      </c>
      <c r="I110" s="42">
        <v>0</v>
      </c>
      <c r="J110" s="42">
        <v>0</v>
      </c>
      <c r="K110" s="12">
        <v>0</v>
      </c>
      <c r="L110" s="12">
        <v>0</v>
      </c>
    </row>
    <row r="111" spans="1:12" x14ac:dyDescent="0.25">
      <c r="A111" s="28" t="s">
        <v>109</v>
      </c>
      <c r="B111" s="10" t="s">
        <v>285</v>
      </c>
      <c r="C111" s="3" t="s">
        <v>297</v>
      </c>
      <c r="D111" s="12">
        <v>0</v>
      </c>
      <c r="E111" s="42">
        <v>0</v>
      </c>
      <c r="F111" s="42">
        <v>0</v>
      </c>
      <c r="G111" s="12">
        <v>0</v>
      </c>
      <c r="H111" s="12">
        <v>0</v>
      </c>
      <c r="I111" s="42">
        <v>0</v>
      </c>
      <c r="J111" s="42">
        <v>0</v>
      </c>
      <c r="K111" s="12">
        <v>0</v>
      </c>
      <c r="L111" s="12">
        <v>0</v>
      </c>
    </row>
    <row r="112" spans="1:12" x14ac:dyDescent="0.25">
      <c r="A112" s="27" t="s">
        <v>110</v>
      </c>
      <c r="B112" s="10" t="s">
        <v>285</v>
      </c>
      <c r="C112" s="2" t="s">
        <v>297</v>
      </c>
      <c r="D112" s="12">
        <v>0</v>
      </c>
      <c r="E112" s="42">
        <v>0</v>
      </c>
      <c r="F112" s="42">
        <v>0</v>
      </c>
      <c r="G112" s="12">
        <v>0</v>
      </c>
      <c r="H112" s="12">
        <v>0</v>
      </c>
      <c r="I112" s="42">
        <v>0</v>
      </c>
      <c r="J112" s="42">
        <v>0</v>
      </c>
      <c r="K112" s="12">
        <v>0</v>
      </c>
      <c r="L112" s="12">
        <v>0</v>
      </c>
    </row>
    <row r="113" spans="1:12" x14ac:dyDescent="0.25">
      <c r="A113" s="28" t="s">
        <v>111</v>
      </c>
      <c r="B113" s="10" t="s">
        <v>280</v>
      </c>
      <c r="C113" s="3" t="s">
        <v>297</v>
      </c>
      <c r="D113" s="12">
        <v>0</v>
      </c>
      <c r="E113" s="42">
        <v>0</v>
      </c>
      <c r="F113" s="42">
        <v>0</v>
      </c>
      <c r="G113" s="12">
        <v>0</v>
      </c>
      <c r="H113" s="12">
        <v>0</v>
      </c>
      <c r="I113" s="42">
        <v>0</v>
      </c>
      <c r="J113" s="42">
        <v>0</v>
      </c>
      <c r="K113" s="12">
        <v>0</v>
      </c>
      <c r="L113" s="12">
        <v>0</v>
      </c>
    </row>
    <row r="114" spans="1:12" x14ac:dyDescent="0.25">
      <c r="A114" s="27" t="s">
        <v>112</v>
      </c>
      <c r="B114" s="10" t="s">
        <v>285</v>
      </c>
      <c r="C114" s="2" t="s">
        <v>297</v>
      </c>
      <c r="D114" s="12">
        <v>0</v>
      </c>
      <c r="E114" s="42">
        <v>0</v>
      </c>
      <c r="F114" s="42">
        <v>0</v>
      </c>
      <c r="G114" s="12">
        <v>0</v>
      </c>
      <c r="H114" s="12">
        <v>0</v>
      </c>
      <c r="I114" s="42">
        <v>0</v>
      </c>
      <c r="J114" s="42">
        <v>0</v>
      </c>
      <c r="K114" s="12">
        <v>0</v>
      </c>
      <c r="L114" s="12">
        <v>0</v>
      </c>
    </row>
    <row r="115" spans="1:12" x14ac:dyDescent="0.25">
      <c r="A115" s="28" t="s">
        <v>113</v>
      </c>
      <c r="B115" s="10" t="s">
        <v>285</v>
      </c>
      <c r="C115" s="3" t="s">
        <v>297</v>
      </c>
      <c r="D115" s="12">
        <v>0</v>
      </c>
      <c r="E115" s="42">
        <v>0</v>
      </c>
      <c r="F115" s="42">
        <v>0</v>
      </c>
      <c r="G115" s="12">
        <v>0</v>
      </c>
      <c r="H115" s="12">
        <v>0</v>
      </c>
      <c r="I115" s="42">
        <v>0</v>
      </c>
      <c r="J115" s="42">
        <v>0</v>
      </c>
      <c r="K115" s="12">
        <v>0</v>
      </c>
      <c r="L115" s="12">
        <v>0</v>
      </c>
    </row>
    <row r="116" spans="1:12" x14ac:dyDescent="0.25">
      <c r="A116" s="27" t="s">
        <v>114</v>
      </c>
      <c r="B116" s="10" t="s">
        <v>285</v>
      </c>
      <c r="C116" s="2" t="s">
        <v>297</v>
      </c>
      <c r="D116" s="12">
        <v>0</v>
      </c>
      <c r="E116" s="42">
        <v>0</v>
      </c>
      <c r="F116" s="42">
        <v>0</v>
      </c>
      <c r="G116" s="12">
        <v>0</v>
      </c>
      <c r="H116" s="12">
        <v>0</v>
      </c>
      <c r="I116" s="42">
        <v>0</v>
      </c>
      <c r="J116" s="42">
        <v>0</v>
      </c>
      <c r="K116" s="12">
        <v>0</v>
      </c>
      <c r="L116" s="12">
        <v>0</v>
      </c>
    </row>
    <row r="117" spans="1:12" x14ac:dyDescent="0.25">
      <c r="A117" s="28" t="s">
        <v>115</v>
      </c>
      <c r="B117" s="10" t="s">
        <v>285</v>
      </c>
      <c r="C117" s="3" t="s">
        <v>297</v>
      </c>
      <c r="D117" s="12">
        <v>0</v>
      </c>
      <c r="E117" s="42">
        <v>0</v>
      </c>
      <c r="F117" s="42">
        <v>0</v>
      </c>
      <c r="G117" s="12">
        <v>0</v>
      </c>
      <c r="H117" s="12">
        <v>0</v>
      </c>
      <c r="I117" s="42">
        <v>0</v>
      </c>
      <c r="J117" s="42">
        <v>0</v>
      </c>
      <c r="K117" s="12">
        <v>0</v>
      </c>
      <c r="L117" s="12">
        <v>0</v>
      </c>
    </row>
    <row r="118" spans="1:12" x14ac:dyDescent="0.25">
      <c r="A118" s="27" t="s">
        <v>116</v>
      </c>
      <c r="B118" s="10" t="s">
        <v>285</v>
      </c>
      <c r="C118" s="2" t="s">
        <v>297</v>
      </c>
      <c r="D118" s="12">
        <v>0</v>
      </c>
      <c r="E118" s="42">
        <v>0</v>
      </c>
      <c r="F118" s="42">
        <v>0</v>
      </c>
      <c r="G118" s="12">
        <v>0</v>
      </c>
      <c r="H118" s="12">
        <v>0</v>
      </c>
      <c r="I118" s="42">
        <v>0</v>
      </c>
      <c r="J118" s="42">
        <v>0</v>
      </c>
      <c r="K118" s="12">
        <v>0</v>
      </c>
      <c r="L118" s="12">
        <v>0</v>
      </c>
    </row>
    <row r="119" spans="1:12" x14ac:dyDescent="0.25">
      <c r="A119" s="28" t="s">
        <v>117</v>
      </c>
      <c r="B119" s="10" t="s">
        <v>285</v>
      </c>
      <c r="C119" s="3" t="s">
        <v>297</v>
      </c>
      <c r="D119" s="12">
        <v>0</v>
      </c>
      <c r="E119" s="42">
        <v>0</v>
      </c>
      <c r="F119" s="42">
        <v>0</v>
      </c>
      <c r="G119" s="12">
        <v>0</v>
      </c>
      <c r="H119" s="12">
        <v>0</v>
      </c>
      <c r="I119" s="42">
        <v>0</v>
      </c>
      <c r="J119" s="42">
        <v>0</v>
      </c>
      <c r="K119" s="12">
        <v>0</v>
      </c>
      <c r="L119" s="12">
        <v>0</v>
      </c>
    </row>
    <row r="120" spans="1:12" x14ac:dyDescent="0.25">
      <c r="A120" s="27" t="s">
        <v>118</v>
      </c>
      <c r="B120" s="10" t="s">
        <v>285</v>
      </c>
      <c r="C120" s="2" t="s">
        <v>297</v>
      </c>
      <c r="D120" s="12">
        <v>0</v>
      </c>
      <c r="E120" s="42">
        <v>0</v>
      </c>
      <c r="F120" s="42">
        <v>0</v>
      </c>
      <c r="G120" s="12">
        <v>0</v>
      </c>
      <c r="H120" s="12">
        <v>0</v>
      </c>
      <c r="I120" s="42">
        <v>0</v>
      </c>
      <c r="J120" s="42">
        <v>0</v>
      </c>
      <c r="K120" s="12">
        <v>0</v>
      </c>
      <c r="L120" s="12">
        <v>0</v>
      </c>
    </row>
    <row r="121" spans="1:12" x14ac:dyDescent="0.25">
      <c r="A121" s="28" t="s">
        <v>119</v>
      </c>
      <c r="B121" s="10" t="s">
        <v>285</v>
      </c>
      <c r="C121" s="3" t="s">
        <v>297</v>
      </c>
      <c r="D121" s="12">
        <v>0</v>
      </c>
      <c r="E121" s="42">
        <v>0</v>
      </c>
      <c r="F121" s="42">
        <v>0</v>
      </c>
      <c r="G121" s="12">
        <v>0</v>
      </c>
      <c r="H121" s="12">
        <v>0</v>
      </c>
      <c r="I121" s="42">
        <v>0</v>
      </c>
      <c r="J121" s="42">
        <v>0</v>
      </c>
      <c r="K121" s="12">
        <v>0</v>
      </c>
      <c r="L121" s="12">
        <v>0</v>
      </c>
    </row>
    <row r="122" spans="1:12" x14ac:dyDescent="0.25">
      <c r="A122" s="27" t="s">
        <v>120</v>
      </c>
      <c r="B122" s="10" t="s">
        <v>285</v>
      </c>
      <c r="C122" s="2" t="s">
        <v>297</v>
      </c>
      <c r="D122" s="12">
        <v>0</v>
      </c>
      <c r="E122" s="42">
        <v>0</v>
      </c>
      <c r="F122" s="42">
        <v>0</v>
      </c>
      <c r="G122" s="12">
        <v>0</v>
      </c>
      <c r="H122" s="12">
        <v>0</v>
      </c>
      <c r="I122" s="42">
        <v>0</v>
      </c>
      <c r="J122" s="42">
        <v>0</v>
      </c>
      <c r="K122" s="12">
        <v>0</v>
      </c>
      <c r="L122" s="12">
        <v>0</v>
      </c>
    </row>
    <row r="123" spans="1:12" x14ac:dyDescent="0.25">
      <c r="A123" s="28" t="s">
        <v>121</v>
      </c>
      <c r="B123" s="10" t="s">
        <v>285</v>
      </c>
      <c r="C123" s="3" t="s">
        <v>297</v>
      </c>
      <c r="D123" s="12">
        <v>0</v>
      </c>
      <c r="E123" s="42">
        <v>0</v>
      </c>
      <c r="F123" s="42">
        <v>0</v>
      </c>
      <c r="G123" s="12">
        <v>0</v>
      </c>
      <c r="H123" s="12">
        <v>0</v>
      </c>
      <c r="I123" s="42">
        <v>0</v>
      </c>
      <c r="J123" s="42">
        <v>0</v>
      </c>
      <c r="K123" s="12">
        <v>0</v>
      </c>
      <c r="L123" s="12">
        <v>0</v>
      </c>
    </row>
    <row r="124" spans="1:12" x14ac:dyDescent="0.25">
      <c r="A124" s="27" t="s">
        <v>122</v>
      </c>
      <c r="B124" s="10" t="s">
        <v>285</v>
      </c>
      <c r="C124" s="2" t="s">
        <v>297</v>
      </c>
      <c r="D124" s="12">
        <v>0</v>
      </c>
      <c r="E124" s="42">
        <v>0</v>
      </c>
      <c r="F124" s="42">
        <v>0</v>
      </c>
      <c r="G124" s="12">
        <v>0</v>
      </c>
      <c r="H124" s="12">
        <v>0</v>
      </c>
      <c r="I124" s="42">
        <v>0</v>
      </c>
      <c r="J124" s="42">
        <v>0</v>
      </c>
      <c r="K124" s="12">
        <v>0</v>
      </c>
      <c r="L124" s="12">
        <v>0</v>
      </c>
    </row>
    <row r="125" spans="1:12" x14ac:dyDescent="0.25">
      <c r="A125" s="28" t="s">
        <v>123</v>
      </c>
      <c r="B125" s="10" t="s">
        <v>280</v>
      </c>
      <c r="C125" s="3" t="s">
        <v>297</v>
      </c>
      <c r="D125" s="12">
        <v>0</v>
      </c>
      <c r="E125" s="42">
        <v>0</v>
      </c>
      <c r="F125" s="42">
        <v>0</v>
      </c>
      <c r="G125" s="12">
        <v>0</v>
      </c>
      <c r="H125" s="12">
        <v>0</v>
      </c>
      <c r="I125" s="42">
        <v>0</v>
      </c>
      <c r="J125" s="42">
        <v>0</v>
      </c>
      <c r="K125" s="12">
        <v>0</v>
      </c>
      <c r="L125" s="12">
        <v>0</v>
      </c>
    </row>
    <row r="126" spans="1:12" x14ac:dyDescent="0.25">
      <c r="A126" s="27" t="s">
        <v>124</v>
      </c>
      <c r="B126" s="10" t="s">
        <v>285</v>
      </c>
      <c r="C126" s="2" t="s">
        <v>297</v>
      </c>
      <c r="D126" s="12">
        <v>0</v>
      </c>
      <c r="E126" s="42">
        <v>0</v>
      </c>
      <c r="F126" s="42">
        <v>0</v>
      </c>
      <c r="G126" s="12">
        <v>0</v>
      </c>
      <c r="H126" s="12">
        <v>0</v>
      </c>
      <c r="I126" s="42">
        <v>0</v>
      </c>
      <c r="J126" s="42">
        <v>0</v>
      </c>
      <c r="K126" s="12">
        <v>0</v>
      </c>
      <c r="L126" s="12">
        <v>0</v>
      </c>
    </row>
    <row r="127" spans="1:12" x14ac:dyDescent="0.25">
      <c r="A127" s="28" t="s">
        <v>125</v>
      </c>
      <c r="B127" s="10" t="s">
        <v>285</v>
      </c>
      <c r="C127" s="3" t="s">
        <v>297</v>
      </c>
      <c r="D127" s="12">
        <v>0</v>
      </c>
      <c r="E127" s="42">
        <v>0</v>
      </c>
      <c r="F127" s="42">
        <v>0</v>
      </c>
      <c r="G127" s="12">
        <v>0</v>
      </c>
      <c r="H127" s="12">
        <v>0</v>
      </c>
      <c r="I127" s="42">
        <v>0</v>
      </c>
      <c r="J127" s="42">
        <v>0</v>
      </c>
      <c r="K127" s="12">
        <v>0</v>
      </c>
      <c r="L127" s="12">
        <v>0</v>
      </c>
    </row>
    <row r="128" spans="1:12" x14ac:dyDescent="0.25">
      <c r="A128" s="27" t="s">
        <v>126</v>
      </c>
      <c r="B128" s="10" t="s">
        <v>285</v>
      </c>
      <c r="C128" s="2" t="s">
        <v>297</v>
      </c>
      <c r="D128" s="12">
        <v>0</v>
      </c>
      <c r="E128" s="42">
        <v>0</v>
      </c>
      <c r="F128" s="42">
        <v>0</v>
      </c>
      <c r="G128" s="12">
        <v>0</v>
      </c>
      <c r="H128" s="12">
        <v>0</v>
      </c>
      <c r="I128" s="42">
        <v>0</v>
      </c>
      <c r="J128" s="42">
        <v>0</v>
      </c>
      <c r="K128" s="12">
        <v>0</v>
      </c>
      <c r="L128" s="12">
        <v>0</v>
      </c>
    </row>
    <row r="129" spans="1:12" x14ac:dyDescent="0.25">
      <c r="A129" s="28" t="s">
        <v>127</v>
      </c>
      <c r="B129" s="10" t="s">
        <v>280</v>
      </c>
      <c r="C129" s="3" t="s">
        <v>297</v>
      </c>
      <c r="D129" s="12">
        <v>0</v>
      </c>
      <c r="E129" s="42">
        <v>0</v>
      </c>
      <c r="F129" s="42">
        <v>0</v>
      </c>
      <c r="G129" s="12">
        <v>0</v>
      </c>
      <c r="H129" s="12">
        <v>0</v>
      </c>
      <c r="I129" s="42">
        <v>0</v>
      </c>
      <c r="J129" s="42">
        <v>0</v>
      </c>
      <c r="K129" s="12">
        <v>0</v>
      </c>
      <c r="L129" s="12">
        <v>0</v>
      </c>
    </row>
    <row r="130" spans="1:12" x14ac:dyDescent="0.25">
      <c r="A130" s="27" t="s">
        <v>128</v>
      </c>
      <c r="B130" s="10" t="s">
        <v>285</v>
      </c>
      <c r="C130" s="2" t="s">
        <v>297</v>
      </c>
      <c r="D130" s="12">
        <v>0</v>
      </c>
      <c r="E130" s="42">
        <v>0</v>
      </c>
      <c r="F130" s="42">
        <v>0</v>
      </c>
      <c r="G130" s="12">
        <v>0</v>
      </c>
      <c r="H130" s="12">
        <v>0</v>
      </c>
      <c r="I130" s="42">
        <v>0</v>
      </c>
      <c r="J130" s="42">
        <v>0</v>
      </c>
      <c r="K130" s="12">
        <v>0</v>
      </c>
      <c r="L130" s="12">
        <v>0</v>
      </c>
    </row>
    <row r="131" spans="1:12" x14ac:dyDescent="0.25">
      <c r="A131" s="28" t="s">
        <v>129</v>
      </c>
      <c r="B131" s="10" t="s">
        <v>285</v>
      </c>
      <c r="C131" s="3" t="s">
        <v>297</v>
      </c>
      <c r="D131" s="12">
        <v>0</v>
      </c>
      <c r="E131" s="42">
        <v>0</v>
      </c>
      <c r="F131" s="42">
        <v>0</v>
      </c>
      <c r="G131" s="12">
        <v>0</v>
      </c>
      <c r="H131" s="12">
        <v>0</v>
      </c>
      <c r="I131" s="42">
        <v>0</v>
      </c>
      <c r="J131" s="42">
        <v>0</v>
      </c>
      <c r="K131" s="12">
        <v>0</v>
      </c>
      <c r="L131" s="12">
        <v>0</v>
      </c>
    </row>
    <row r="132" spans="1:12" x14ac:dyDescent="0.25">
      <c r="A132" s="27" t="s">
        <v>130</v>
      </c>
      <c r="B132" s="10" t="s">
        <v>285</v>
      </c>
      <c r="C132" s="2" t="s">
        <v>297</v>
      </c>
      <c r="D132" s="12">
        <v>0</v>
      </c>
      <c r="E132" s="42">
        <v>0</v>
      </c>
      <c r="F132" s="42">
        <v>0</v>
      </c>
      <c r="G132" s="12">
        <v>0</v>
      </c>
      <c r="H132" s="12">
        <v>0</v>
      </c>
      <c r="I132" s="42">
        <v>0</v>
      </c>
      <c r="J132" s="42">
        <v>0</v>
      </c>
      <c r="K132" s="12">
        <v>0</v>
      </c>
      <c r="L132" s="12">
        <v>0</v>
      </c>
    </row>
    <row r="133" spans="1:12" x14ac:dyDescent="0.25">
      <c r="A133" s="28" t="s">
        <v>131</v>
      </c>
      <c r="B133" s="10" t="s">
        <v>285</v>
      </c>
      <c r="C133" s="3" t="s">
        <v>297</v>
      </c>
      <c r="D133" s="12">
        <v>0</v>
      </c>
      <c r="E133" s="42">
        <v>0</v>
      </c>
      <c r="F133" s="42">
        <v>0</v>
      </c>
      <c r="G133" s="12">
        <v>0</v>
      </c>
      <c r="H133" s="12">
        <v>0</v>
      </c>
      <c r="I133" s="42">
        <v>0</v>
      </c>
      <c r="J133" s="42">
        <v>0</v>
      </c>
      <c r="K133" s="12">
        <v>0</v>
      </c>
      <c r="L133" s="12">
        <v>0</v>
      </c>
    </row>
    <row r="134" spans="1:12" x14ac:dyDescent="0.25">
      <c r="A134" s="27" t="s">
        <v>132</v>
      </c>
      <c r="B134" s="10" t="s">
        <v>286</v>
      </c>
      <c r="C134" s="2" t="s">
        <v>297</v>
      </c>
      <c r="D134" s="12">
        <v>0</v>
      </c>
      <c r="E134" s="42">
        <v>0</v>
      </c>
      <c r="F134" s="42">
        <v>0</v>
      </c>
      <c r="G134" s="12">
        <v>0</v>
      </c>
      <c r="H134" s="12">
        <v>0</v>
      </c>
      <c r="I134" s="42">
        <v>0</v>
      </c>
      <c r="J134" s="42">
        <v>0</v>
      </c>
      <c r="K134" s="12">
        <v>0</v>
      </c>
      <c r="L134" s="12">
        <v>0</v>
      </c>
    </row>
    <row r="135" spans="1:12" x14ac:dyDescent="0.25">
      <c r="A135" s="28" t="s">
        <v>133</v>
      </c>
      <c r="B135" s="10" t="s">
        <v>285</v>
      </c>
      <c r="C135" s="3" t="s">
        <v>297</v>
      </c>
      <c r="D135" s="12">
        <v>0</v>
      </c>
      <c r="E135" s="42">
        <v>0</v>
      </c>
      <c r="F135" s="42">
        <v>0</v>
      </c>
      <c r="G135" s="12">
        <v>0</v>
      </c>
      <c r="H135" s="12">
        <v>0</v>
      </c>
      <c r="I135" s="42">
        <v>0</v>
      </c>
      <c r="J135" s="42">
        <v>0</v>
      </c>
      <c r="K135" s="12">
        <v>0</v>
      </c>
      <c r="L135" s="12">
        <v>0</v>
      </c>
    </row>
    <row r="136" spans="1:12" x14ac:dyDescent="0.25">
      <c r="A136" s="27" t="s">
        <v>134</v>
      </c>
      <c r="B136" s="10" t="s">
        <v>285</v>
      </c>
      <c r="C136" s="2" t="s">
        <v>297</v>
      </c>
      <c r="D136" s="12">
        <v>0</v>
      </c>
      <c r="E136" s="42">
        <v>0</v>
      </c>
      <c r="F136" s="42">
        <v>0</v>
      </c>
      <c r="G136" s="12">
        <v>0</v>
      </c>
      <c r="H136" s="12">
        <v>0</v>
      </c>
      <c r="I136" s="42">
        <v>0</v>
      </c>
      <c r="J136" s="42">
        <v>0</v>
      </c>
      <c r="K136" s="12">
        <v>0</v>
      </c>
      <c r="L136" s="12">
        <v>0</v>
      </c>
    </row>
    <row r="137" spans="1:12" x14ac:dyDescent="0.25">
      <c r="A137" s="28" t="s">
        <v>135</v>
      </c>
      <c r="B137" s="10" t="s">
        <v>285</v>
      </c>
      <c r="C137" s="3" t="s">
        <v>297</v>
      </c>
      <c r="D137" s="12">
        <v>0</v>
      </c>
      <c r="E137" s="42">
        <v>0</v>
      </c>
      <c r="F137" s="42">
        <v>0</v>
      </c>
      <c r="G137" s="12">
        <v>0</v>
      </c>
      <c r="H137" s="12">
        <v>0</v>
      </c>
      <c r="I137" s="42">
        <v>0</v>
      </c>
      <c r="J137" s="42">
        <v>0</v>
      </c>
      <c r="K137" s="12">
        <v>0</v>
      </c>
      <c r="L137" s="12">
        <v>0</v>
      </c>
    </row>
    <row r="138" spans="1:12" x14ac:dyDescent="0.25">
      <c r="A138" s="27" t="s">
        <v>136</v>
      </c>
      <c r="B138" s="10" t="s">
        <v>285</v>
      </c>
      <c r="C138" s="2" t="s">
        <v>297</v>
      </c>
      <c r="D138" s="12">
        <v>0</v>
      </c>
      <c r="E138" s="42">
        <v>0</v>
      </c>
      <c r="F138" s="42">
        <v>0</v>
      </c>
      <c r="G138" s="12">
        <v>0</v>
      </c>
      <c r="H138" s="12">
        <v>0</v>
      </c>
      <c r="I138" s="42">
        <v>0</v>
      </c>
      <c r="J138" s="42">
        <v>0</v>
      </c>
      <c r="K138" s="12">
        <v>0</v>
      </c>
      <c r="L138" s="12">
        <v>0</v>
      </c>
    </row>
    <row r="139" spans="1:12" x14ac:dyDescent="0.25">
      <c r="A139" s="28" t="s">
        <v>137</v>
      </c>
      <c r="B139" s="10" t="s">
        <v>285</v>
      </c>
      <c r="C139" s="3" t="s">
        <v>297</v>
      </c>
      <c r="D139" s="12">
        <v>0</v>
      </c>
      <c r="E139" s="42">
        <v>0</v>
      </c>
      <c r="F139" s="42">
        <v>0</v>
      </c>
      <c r="G139" s="12">
        <v>0</v>
      </c>
      <c r="H139" s="12">
        <v>0</v>
      </c>
      <c r="I139" s="42">
        <v>0</v>
      </c>
      <c r="J139" s="42">
        <v>0</v>
      </c>
      <c r="K139" s="12">
        <v>0</v>
      </c>
      <c r="L139" s="12">
        <v>0</v>
      </c>
    </row>
    <row r="140" spans="1:12" x14ac:dyDescent="0.25">
      <c r="A140" s="27" t="s">
        <v>138</v>
      </c>
      <c r="B140" s="10" t="s">
        <v>285</v>
      </c>
      <c r="C140" s="2" t="s">
        <v>297</v>
      </c>
      <c r="D140" s="12">
        <v>0</v>
      </c>
      <c r="E140" s="42">
        <v>0</v>
      </c>
      <c r="F140" s="42">
        <v>0</v>
      </c>
      <c r="G140" s="12">
        <v>0</v>
      </c>
      <c r="H140" s="12">
        <v>0</v>
      </c>
      <c r="I140" s="42">
        <v>0</v>
      </c>
      <c r="J140" s="42">
        <v>0</v>
      </c>
      <c r="K140" s="12">
        <v>0</v>
      </c>
      <c r="L140" s="12">
        <v>0</v>
      </c>
    </row>
    <row r="141" spans="1:12" x14ac:dyDescent="0.25">
      <c r="A141" s="28" t="s">
        <v>139</v>
      </c>
      <c r="B141" s="10" t="s">
        <v>285</v>
      </c>
      <c r="C141" s="3" t="s">
        <v>297</v>
      </c>
      <c r="D141" s="12">
        <v>0</v>
      </c>
      <c r="E141" s="42">
        <v>0</v>
      </c>
      <c r="F141" s="42">
        <v>0</v>
      </c>
      <c r="G141" s="12">
        <v>0</v>
      </c>
      <c r="H141" s="12">
        <v>0</v>
      </c>
      <c r="I141" s="42">
        <v>0</v>
      </c>
      <c r="J141" s="42">
        <v>0</v>
      </c>
      <c r="K141" s="12">
        <v>0</v>
      </c>
      <c r="L141" s="12">
        <v>0</v>
      </c>
    </row>
    <row r="142" spans="1:12" x14ac:dyDescent="0.25">
      <c r="A142" s="27" t="s">
        <v>140</v>
      </c>
      <c r="B142" s="10" t="s">
        <v>287</v>
      </c>
      <c r="C142" s="2" t="s">
        <v>297</v>
      </c>
      <c r="D142" s="12">
        <v>0</v>
      </c>
      <c r="E142" s="42">
        <v>0</v>
      </c>
      <c r="F142" s="42">
        <v>0</v>
      </c>
      <c r="G142" s="12">
        <v>0</v>
      </c>
      <c r="H142" s="12">
        <v>0</v>
      </c>
      <c r="I142" s="42">
        <v>0</v>
      </c>
      <c r="J142" s="42">
        <v>0</v>
      </c>
      <c r="K142" s="12">
        <v>0</v>
      </c>
      <c r="L142" s="12">
        <v>0</v>
      </c>
    </row>
    <row r="143" spans="1:12" x14ac:dyDescent="0.25">
      <c r="A143" s="28" t="s">
        <v>141</v>
      </c>
      <c r="B143" s="10" t="s">
        <v>285</v>
      </c>
      <c r="C143" s="3" t="s">
        <v>297</v>
      </c>
      <c r="D143" s="12">
        <v>0</v>
      </c>
      <c r="E143" s="42">
        <v>0</v>
      </c>
      <c r="F143" s="42">
        <v>0</v>
      </c>
      <c r="G143" s="12">
        <v>0</v>
      </c>
      <c r="H143" s="12">
        <v>0</v>
      </c>
      <c r="I143" s="42">
        <v>0</v>
      </c>
      <c r="J143" s="42">
        <v>0</v>
      </c>
      <c r="K143" s="12">
        <v>0</v>
      </c>
      <c r="L143" s="12">
        <v>0</v>
      </c>
    </row>
    <row r="144" spans="1:12" x14ac:dyDescent="0.25">
      <c r="A144" s="27" t="s">
        <v>142</v>
      </c>
      <c r="B144" s="10" t="s">
        <v>285</v>
      </c>
      <c r="C144" s="2" t="s">
        <v>297</v>
      </c>
      <c r="D144" s="12">
        <v>0</v>
      </c>
      <c r="E144" s="42">
        <v>0</v>
      </c>
      <c r="F144" s="42">
        <v>0</v>
      </c>
      <c r="G144" s="12">
        <v>0</v>
      </c>
      <c r="H144" s="12">
        <v>0</v>
      </c>
      <c r="I144" s="42">
        <v>0</v>
      </c>
      <c r="J144" s="42">
        <v>0</v>
      </c>
      <c r="K144" s="12">
        <v>0</v>
      </c>
      <c r="L144" s="12">
        <v>0</v>
      </c>
    </row>
    <row r="145" spans="1:12" x14ac:dyDescent="0.25">
      <c r="A145" s="28" t="s">
        <v>143</v>
      </c>
      <c r="B145" s="10" t="s">
        <v>285</v>
      </c>
      <c r="C145" s="3" t="s">
        <v>297</v>
      </c>
      <c r="D145" s="12">
        <v>0</v>
      </c>
      <c r="E145" s="42">
        <v>0</v>
      </c>
      <c r="F145" s="42">
        <v>0</v>
      </c>
      <c r="G145" s="12">
        <v>0</v>
      </c>
      <c r="H145" s="12">
        <v>0</v>
      </c>
      <c r="I145" s="42">
        <v>0</v>
      </c>
      <c r="J145" s="42">
        <v>0</v>
      </c>
      <c r="K145" s="12">
        <v>0</v>
      </c>
      <c r="L145" s="12">
        <v>0</v>
      </c>
    </row>
    <row r="146" spans="1:12" x14ac:dyDescent="0.25">
      <c r="A146" s="27" t="s">
        <v>144</v>
      </c>
      <c r="B146" s="10" t="s">
        <v>285</v>
      </c>
      <c r="C146" s="2" t="s">
        <v>297</v>
      </c>
      <c r="D146" s="12">
        <v>0</v>
      </c>
      <c r="E146" s="42">
        <v>0</v>
      </c>
      <c r="F146" s="42">
        <v>0</v>
      </c>
      <c r="G146" s="12">
        <v>0</v>
      </c>
      <c r="H146" s="12">
        <v>0</v>
      </c>
      <c r="I146" s="42">
        <v>0</v>
      </c>
      <c r="J146" s="42">
        <v>0</v>
      </c>
      <c r="K146" s="12">
        <v>0</v>
      </c>
      <c r="L146" s="12">
        <v>0</v>
      </c>
    </row>
    <row r="147" spans="1:12" x14ac:dyDescent="0.25">
      <c r="A147" s="28" t="s">
        <v>145</v>
      </c>
      <c r="B147" s="10" t="s">
        <v>285</v>
      </c>
      <c r="C147" s="3" t="s">
        <v>297</v>
      </c>
      <c r="D147" s="12">
        <v>0</v>
      </c>
      <c r="E147" s="42">
        <v>0</v>
      </c>
      <c r="F147" s="42">
        <v>0</v>
      </c>
      <c r="G147" s="12">
        <v>0</v>
      </c>
      <c r="H147" s="12">
        <v>0</v>
      </c>
      <c r="I147" s="42">
        <v>0</v>
      </c>
      <c r="J147" s="42">
        <v>0</v>
      </c>
      <c r="K147" s="12">
        <v>0</v>
      </c>
      <c r="L147" s="12">
        <v>0</v>
      </c>
    </row>
    <row r="148" spans="1:12" x14ac:dyDescent="0.25">
      <c r="A148" s="27" t="s">
        <v>146</v>
      </c>
      <c r="B148" s="10" t="s">
        <v>288</v>
      </c>
      <c r="C148" s="2" t="s">
        <v>297</v>
      </c>
      <c r="D148" s="12">
        <v>0</v>
      </c>
      <c r="E148" s="42">
        <v>0</v>
      </c>
      <c r="F148" s="42">
        <v>0</v>
      </c>
      <c r="G148" s="12">
        <v>0</v>
      </c>
      <c r="H148" s="12">
        <v>0</v>
      </c>
      <c r="I148" s="42">
        <v>0</v>
      </c>
      <c r="J148" s="42">
        <v>0</v>
      </c>
      <c r="K148" s="12">
        <v>0</v>
      </c>
      <c r="L148" s="12">
        <v>0</v>
      </c>
    </row>
    <row r="149" spans="1:12" x14ac:dyDescent="0.25">
      <c r="A149" s="28" t="s">
        <v>147</v>
      </c>
      <c r="B149" s="10" t="s">
        <v>288</v>
      </c>
      <c r="C149" s="3" t="s">
        <v>297</v>
      </c>
      <c r="D149" s="12">
        <v>0</v>
      </c>
      <c r="E149" s="42">
        <v>0</v>
      </c>
      <c r="F149" s="42">
        <v>0</v>
      </c>
      <c r="G149" s="12">
        <v>0</v>
      </c>
      <c r="H149" s="12">
        <v>0</v>
      </c>
      <c r="I149" s="42">
        <v>0</v>
      </c>
      <c r="J149" s="42">
        <v>0</v>
      </c>
      <c r="K149" s="12">
        <v>0</v>
      </c>
      <c r="L149" s="12">
        <v>0</v>
      </c>
    </row>
    <row r="150" spans="1:12" x14ac:dyDescent="0.25">
      <c r="A150" s="27" t="s">
        <v>148</v>
      </c>
      <c r="B150" s="10" t="s">
        <v>288</v>
      </c>
      <c r="C150" s="2" t="s">
        <v>297</v>
      </c>
      <c r="D150" s="12">
        <v>0</v>
      </c>
      <c r="E150" s="42">
        <v>0</v>
      </c>
      <c r="F150" s="42">
        <v>0</v>
      </c>
      <c r="G150" s="12">
        <v>0</v>
      </c>
      <c r="H150" s="12">
        <v>0</v>
      </c>
      <c r="I150" s="42">
        <v>0</v>
      </c>
      <c r="J150" s="42">
        <v>0</v>
      </c>
      <c r="K150" s="12">
        <v>0</v>
      </c>
      <c r="L150" s="12">
        <v>0</v>
      </c>
    </row>
    <row r="151" spans="1:12" x14ac:dyDescent="0.25">
      <c r="A151" s="28" t="s">
        <v>149</v>
      </c>
      <c r="B151" s="10" t="s">
        <v>288</v>
      </c>
      <c r="C151" s="3" t="s">
        <v>297</v>
      </c>
      <c r="D151" s="12">
        <v>0</v>
      </c>
      <c r="E151" s="42">
        <v>0</v>
      </c>
      <c r="F151" s="42">
        <v>0</v>
      </c>
      <c r="G151" s="12">
        <v>0</v>
      </c>
      <c r="H151" s="12">
        <v>0</v>
      </c>
      <c r="I151" s="42">
        <v>0</v>
      </c>
      <c r="J151" s="42">
        <v>0</v>
      </c>
      <c r="K151" s="12">
        <v>0</v>
      </c>
      <c r="L151" s="12">
        <v>0</v>
      </c>
    </row>
    <row r="152" spans="1:12" x14ac:dyDescent="0.25">
      <c r="A152" s="27" t="s">
        <v>150</v>
      </c>
      <c r="B152" s="10" t="s">
        <v>288</v>
      </c>
      <c r="C152" s="2" t="s">
        <v>297</v>
      </c>
      <c r="D152" s="12">
        <v>0</v>
      </c>
      <c r="E152" s="42">
        <v>0</v>
      </c>
      <c r="F152" s="42">
        <v>0</v>
      </c>
      <c r="G152" s="12">
        <v>0</v>
      </c>
      <c r="H152" s="12">
        <v>0</v>
      </c>
      <c r="I152" s="42">
        <v>0</v>
      </c>
      <c r="J152" s="42">
        <v>0</v>
      </c>
      <c r="K152" s="12">
        <v>0</v>
      </c>
      <c r="L152" s="12">
        <v>0</v>
      </c>
    </row>
    <row r="153" spans="1:12" x14ac:dyDescent="0.25">
      <c r="A153" s="28" t="s">
        <v>151</v>
      </c>
      <c r="B153" s="10" t="s">
        <v>288</v>
      </c>
      <c r="C153" s="3" t="s">
        <v>297</v>
      </c>
      <c r="D153" s="12">
        <v>0</v>
      </c>
      <c r="E153" s="42">
        <v>0</v>
      </c>
      <c r="F153" s="42">
        <v>0</v>
      </c>
      <c r="G153" s="12">
        <v>0</v>
      </c>
      <c r="H153" s="12">
        <v>0</v>
      </c>
      <c r="I153" s="42">
        <v>0</v>
      </c>
      <c r="J153" s="42">
        <v>0</v>
      </c>
      <c r="K153" s="12">
        <v>0</v>
      </c>
      <c r="L153" s="12">
        <v>0</v>
      </c>
    </row>
    <row r="154" spans="1:12" x14ac:dyDescent="0.25">
      <c r="A154" s="27" t="s">
        <v>152</v>
      </c>
      <c r="B154" s="10" t="s">
        <v>278</v>
      </c>
      <c r="C154" s="2" t="s">
        <v>297</v>
      </c>
      <c r="D154" s="12">
        <v>0</v>
      </c>
      <c r="E154" s="42">
        <v>0</v>
      </c>
      <c r="F154" s="42">
        <v>0</v>
      </c>
      <c r="G154" s="12">
        <v>0</v>
      </c>
      <c r="H154" s="12">
        <v>0</v>
      </c>
      <c r="I154" s="42">
        <v>0</v>
      </c>
      <c r="J154" s="42">
        <v>0</v>
      </c>
      <c r="K154" s="12">
        <v>0</v>
      </c>
      <c r="L154" s="12">
        <v>0</v>
      </c>
    </row>
    <row r="155" spans="1:12" x14ac:dyDescent="0.25">
      <c r="A155" s="28" t="s">
        <v>153</v>
      </c>
      <c r="B155" s="10" t="s">
        <v>288</v>
      </c>
      <c r="C155" s="3" t="s">
        <v>297</v>
      </c>
      <c r="D155" s="12">
        <v>0</v>
      </c>
      <c r="E155" s="42">
        <v>0</v>
      </c>
      <c r="F155" s="42">
        <v>0</v>
      </c>
      <c r="G155" s="12">
        <v>0</v>
      </c>
      <c r="H155" s="12">
        <v>0</v>
      </c>
      <c r="I155" s="42">
        <v>0</v>
      </c>
      <c r="J155" s="42">
        <v>0</v>
      </c>
      <c r="K155" s="12">
        <v>0</v>
      </c>
      <c r="L155" s="12">
        <v>0</v>
      </c>
    </row>
    <row r="156" spans="1:12" x14ac:dyDescent="0.25">
      <c r="A156" s="27" t="s">
        <v>154</v>
      </c>
      <c r="B156" s="10" t="s">
        <v>288</v>
      </c>
      <c r="C156" s="2" t="s">
        <v>297</v>
      </c>
      <c r="D156" s="12">
        <v>0</v>
      </c>
      <c r="E156" s="42">
        <v>0</v>
      </c>
      <c r="F156" s="42">
        <v>0</v>
      </c>
      <c r="G156" s="12">
        <v>0</v>
      </c>
      <c r="H156" s="12">
        <v>0</v>
      </c>
      <c r="I156" s="42">
        <v>0</v>
      </c>
      <c r="J156" s="42">
        <v>0</v>
      </c>
      <c r="K156" s="12">
        <v>0</v>
      </c>
      <c r="L156" s="12">
        <v>0</v>
      </c>
    </row>
    <row r="157" spans="1:12" x14ac:dyDescent="0.25">
      <c r="A157" s="28" t="s">
        <v>155</v>
      </c>
      <c r="B157" s="10" t="s">
        <v>289</v>
      </c>
      <c r="C157" s="3" t="s">
        <v>297</v>
      </c>
      <c r="D157" s="12">
        <v>0</v>
      </c>
      <c r="E157" s="42">
        <v>0</v>
      </c>
      <c r="F157" s="42">
        <v>0</v>
      </c>
      <c r="G157" s="12">
        <v>0</v>
      </c>
      <c r="H157" s="12">
        <v>0</v>
      </c>
      <c r="I157" s="42">
        <v>0</v>
      </c>
      <c r="J157" s="42">
        <v>0</v>
      </c>
      <c r="K157" s="12">
        <v>0</v>
      </c>
      <c r="L157" s="12">
        <v>0</v>
      </c>
    </row>
    <row r="158" spans="1:12" x14ac:dyDescent="0.25">
      <c r="A158" s="27" t="s">
        <v>156</v>
      </c>
      <c r="B158" s="10" t="s">
        <v>285</v>
      </c>
      <c r="C158" s="2" t="s">
        <v>297</v>
      </c>
      <c r="D158" s="12">
        <v>0</v>
      </c>
      <c r="E158" s="42">
        <v>0</v>
      </c>
      <c r="F158" s="42">
        <v>0</v>
      </c>
      <c r="G158" s="12">
        <v>0</v>
      </c>
      <c r="H158" s="12">
        <v>0</v>
      </c>
      <c r="I158" s="42">
        <v>0</v>
      </c>
      <c r="J158" s="42">
        <v>0</v>
      </c>
      <c r="K158" s="12">
        <v>0</v>
      </c>
      <c r="L158" s="12">
        <v>0</v>
      </c>
    </row>
    <row r="159" spans="1:12" x14ac:dyDescent="0.25">
      <c r="A159" s="28" t="s">
        <v>157</v>
      </c>
      <c r="B159" s="10" t="s">
        <v>285</v>
      </c>
      <c r="C159" s="3" t="s">
        <v>297</v>
      </c>
      <c r="D159" s="12">
        <v>0</v>
      </c>
      <c r="E159" s="42">
        <v>0</v>
      </c>
      <c r="F159" s="42">
        <v>0</v>
      </c>
      <c r="G159" s="12">
        <v>0</v>
      </c>
      <c r="H159" s="12">
        <v>0</v>
      </c>
      <c r="I159" s="42">
        <v>0</v>
      </c>
      <c r="J159" s="42">
        <v>0</v>
      </c>
      <c r="K159" s="12">
        <v>0</v>
      </c>
      <c r="L159" s="12">
        <v>0</v>
      </c>
    </row>
    <row r="160" spans="1:12" x14ac:dyDescent="0.25">
      <c r="A160" s="27" t="s">
        <v>158</v>
      </c>
      <c r="B160" s="10" t="s">
        <v>285</v>
      </c>
      <c r="C160" s="2" t="s">
        <v>297</v>
      </c>
      <c r="D160" s="12">
        <v>0</v>
      </c>
      <c r="E160" s="42">
        <v>0</v>
      </c>
      <c r="F160" s="42">
        <v>0</v>
      </c>
      <c r="G160" s="12">
        <v>0</v>
      </c>
      <c r="H160" s="12">
        <v>0</v>
      </c>
      <c r="I160" s="42">
        <v>0</v>
      </c>
      <c r="J160" s="42">
        <v>0</v>
      </c>
      <c r="K160" s="12">
        <v>0</v>
      </c>
      <c r="L160" s="12">
        <v>0</v>
      </c>
    </row>
    <row r="161" spans="1:12" x14ac:dyDescent="0.25">
      <c r="A161" s="28" t="s">
        <v>159</v>
      </c>
      <c r="B161" s="10" t="s">
        <v>285</v>
      </c>
      <c r="C161" s="3" t="s">
        <v>297</v>
      </c>
      <c r="D161" s="12">
        <v>0</v>
      </c>
      <c r="E161" s="42">
        <v>0</v>
      </c>
      <c r="F161" s="42">
        <v>0</v>
      </c>
      <c r="G161" s="12">
        <v>0</v>
      </c>
      <c r="H161" s="12">
        <v>0</v>
      </c>
      <c r="I161" s="42">
        <v>0</v>
      </c>
      <c r="J161" s="42">
        <v>0</v>
      </c>
      <c r="K161" s="12">
        <v>0</v>
      </c>
      <c r="L161" s="12">
        <v>0</v>
      </c>
    </row>
    <row r="162" spans="1:12" x14ac:dyDescent="0.25">
      <c r="A162" s="27" t="s">
        <v>160</v>
      </c>
      <c r="B162" s="10" t="s">
        <v>285</v>
      </c>
      <c r="C162" s="2" t="s">
        <v>297</v>
      </c>
      <c r="D162" s="12">
        <v>0</v>
      </c>
      <c r="E162" s="42">
        <v>0</v>
      </c>
      <c r="F162" s="42">
        <v>0</v>
      </c>
      <c r="G162" s="12">
        <v>0</v>
      </c>
      <c r="H162" s="12">
        <v>0</v>
      </c>
      <c r="I162" s="42">
        <v>0</v>
      </c>
      <c r="J162" s="42">
        <v>0</v>
      </c>
      <c r="K162" s="12">
        <v>0</v>
      </c>
      <c r="L162" s="12">
        <v>0</v>
      </c>
    </row>
    <row r="163" spans="1:12" x14ac:dyDescent="0.25">
      <c r="A163" s="28" t="s">
        <v>161</v>
      </c>
      <c r="B163" s="10" t="s">
        <v>285</v>
      </c>
      <c r="C163" s="3" t="s">
        <v>297</v>
      </c>
      <c r="D163" s="12">
        <v>0</v>
      </c>
      <c r="E163" s="42">
        <v>0</v>
      </c>
      <c r="F163" s="42">
        <v>0</v>
      </c>
      <c r="G163" s="12">
        <v>0</v>
      </c>
      <c r="H163" s="12">
        <v>0</v>
      </c>
      <c r="I163" s="42">
        <v>0</v>
      </c>
      <c r="J163" s="42">
        <v>0</v>
      </c>
      <c r="K163" s="12">
        <v>0</v>
      </c>
      <c r="L163" s="12">
        <v>0</v>
      </c>
    </row>
    <row r="164" spans="1:12" x14ac:dyDescent="0.25">
      <c r="A164" s="27" t="s">
        <v>162</v>
      </c>
      <c r="B164" s="10" t="s">
        <v>285</v>
      </c>
      <c r="C164" s="2" t="s">
        <v>297</v>
      </c>
      <c r="D164" s="12">
        <v>0</v>
      </c>
      <c r="E164" s="42">
        <v>0</v>
      </c>
      <c r="F164" s="42">
        <v>0</v>
      </c>
      <c r="G164" s="12">
        <v>0</v>
      </c>
      <c r="H164" s="12">
        <v>0</v>
      </c>
      <c r="I164" s="42">
        <v>0</v>
      </c>
      <c r="J164" s="42">
        <v>0</v>
      </c>
      <c r="K164" s="12">
        <v>0</v>
      </c>
      <c r="L164" s="12">
        <v>0</v>
      </c>
    </row>
    <row r="165" spans="1:12" x14ac:dyDescent="0.25">
      <c r="A165" s="28" t="s">
        <v>163</v>
      </c>
      <c r="B165" s="10" t="s">
        <v>285</v>
      </c>
      <c r="C165" s="3" t="s">
        <v>297</v>
      </c>
      <c r="D165" s="12">
        <v>0</v>
      </c>
      <c r="E165" s="42">
        <v>0</v>
      </c>
      <c r="F165" s="42">
        <v>0</v>
      </c>
      <c r="G165" s="12">
        <v>0</v>
      </c>
      <c r="H165" s="12">
        <v>0</v>
      </c>
      <c r="I165" s="42">
        <v>0</v>
      </c>
      <c r="J165" s="42">
        <v>0</v>
      </c>
      <c r="K165" s="12">
        <v>0</v>
      </c>
      <c r="L165" s="12">
        <v>0</v>
      </c>
    </row>
    <row r="166" spans="1:12" x14ac:dyDescent="0.25">
      <c r="A166" s="27" t="s">
        <v>164</v>
      </c>
      <c r="B166" s="10" t="s">
        <v>280</v>
      </c>
      <c r="C166" s="2" t="s">
        <v>297</v>
      </c>
      <c r="D166" s="12">
        <v>0</v>
      </c>
      <c r="E166" s="42">
        <v>0</v>
      </c>
      <c r="F166" s="42">
        <v>0</v>
      </c>
      <c r="G166" s="12">
        <v>0</v>
      </c>
      <c r="H166" s="12">
        <v>0</v>
      </c>
      <c r="I166" s="42">
        <v>0</v>
      </c>
      <c r="J166" s="42">
        <v>0</v>
      </c>
      <c r="K166" s="12">
        <v>0</v>
      </c>
      <c r="L166" s="12">
        <v>0</v>
      </c>
    </row>
    <row r="167" spans="1:12" x14ac:dyDescent="0.25">
      <c r="A167" s="28" t="s">
        <v>165</v>
      </c>
      <c r="B167" s="10" t="s">
        <v>285</v>
      </c>
      <c r="C167" s="3" t="s">
        <v>297</v>
      </c>
      <c r="D167" s="12">
        <v>0</v>
      </c>
      <c r="E167" s="42">
        <v>0</v>
      </c>
      <c r="F167" s="42">
        <v>0</v>
      </c>
      <c r="G167" s="12">
        <v>0</v>
      </c>
      <c r="H167" s="12">
        <v>0</v>
      </c>
      <c r="I167" s="42">
        <v>0</v>
      </c>
      <c r="J167" s="42">
        <v>0</v>
      </c>
      <c r="K167" s="12">
        <v>0</v>
      </c>
      <c r="L167" s="12">
        <v>0</v>
      </c>
    </row>
    <row r="168" spans="1:12" x14ac:dyDescent="0.25">
      <c r="A168" s="27" t="s">
        <v>166</v>
      </c>
      <c r="B168" s="10" t="s">
        <v>285</v>
      </c>
      <c r="C168" s="2" t="s">
        <v>297</v>
      </c>
      <c r="D168" s="12">
        <v>0</v>
      </c>
      <c r="E168" s="42">
        <v>0</v>
      </c>
      <c r="F168" s="42">
        <v>0</v>
      </c>
      <c r="G168" s="12">
        <v>0</v>
      </c>
      <c r="H168" s="12">
        <v>0</v>
      </c>
      <c r="I168" s="42">
        <v>0</v>
      </c>
      <c r="J168" s="42">
        <v>0</v>
      </c>
      <c r="K168" s="12">
        <v>0</v>
      </c>
      <c r="L168" s="12">
        <v>0</v>
      </c>
    </row>
    <row r="169" spans="1:12" x14ac:dyDescent="0.25">
      <c r="A169" s="28" t="s">
        <v>167</v>
      </c>
      <c r="B169" s="10" t="s">
        <v>280</v>
      </c>
      <c r="C169" s="3" t="s">
        <v>297</v>
      </c>
      <c r="D169" s="12">
        <v>0</v>
      </c>
      <c r="E169" s="42">
        <v>0</v>
      </c>
      <c r="F169" s="42">
        <v>0</v>
      </c>
      <c r="G169" s="12">
        <v>0</v>
      </c>
      <c r="H169" s="12">
        <v>0</v>
      </c>
      <c r="I169" s="42">
        <v>0</v>
      </c>
      <c r="J169" s="42">
        <v>0</v>
      </c>
      <c r="K169" s="12">
        <v>0</v>
      </c>
      <c r="L169" s="12">
        <v>0</v>
      </c>
    </row>
    <row r="170" spans="1:12" x14ac:dyDescent="0.25">
      <c r="A170" s="27" t="s">
        <v>168</v>
      </c>
      <c r="B170" s="10" t="s">
        <v>285</v>
      </c>
      <c r="C170" s="2" t="s">
        <v>297</v>
      </c>
      <c r="D170" s="12">
        <v>0</v>
      </c>
      <c r="E170" s="42">
        <v>0</v>
      </c>
      <c r="F170" s="42">
        <v>0</v>
      </c>
      <c r="G170" s="12">
        <v>0</v>
      </c>
      <c r="H170" s="12">
        <v>0</v>
      </c>
      <c r="I170" s="42">
        <v>0</v>
      </c>
      <c r="J170" s="42">
        <v>0</v>
      </c>
      <c r="K170" s="12">
        <v>0</v>
      </c>
      <c r="L170" s="12">
        <v>0</v>
      </c>
    </row>
    <row r="171" spans="1:12" x14ac:dyDescent="0.25">
      <c r="A171" s="28" t="s">
        <v>169</v>
      </c>
      <c r="B171" s="10" t="s">
        <v>285</v>
      </c>
      <c r="C171" s="3" t="s">
        <v>297</v>
      </c>
      <c r="D171" s="12">
        <v>0</v>
      </c>
      <c r="E171" s="42">
        <v>0</v>
      </c>
      <c r="F171" s="42">
        <v>0</v>
      </c>
      <c r="G171" s="12">
        <v>0</v>
      </c>
      <c r="H171" s="12">
        <v>0</v>
      </c>
      <c r="I171" s="42">
        <v>0</v>
      </c>
      <c r="J171" s="42">
        <v>0</v>
      </c>
      <c r="K171" s="12">
        <v>0</v>
      </c>
      <c r="L171" s="12">
        <v>0</v>
      </c>
    </row>
    <row r="172" spans="1:12" x14ac:dyDescent="0.25">
      <c r="A172" s="27" t="s">
        <v>170</v>
      </c>
      <c r="B172" s="10" t="s">
        <v>285</v>
      </c>
      <c r="C172" s="2" t="s">
        <v>297</v>
      </c>
      <c r="D172" s="12">
        <v>0</v>
      </c>
      <c r="E172" s="42">
        <v>0</v>
      </c>
      <c r="F172" s="42">
        <v>0</v>
      </c>
      <c r="G172" s="12">
        <v>0</v>
      </c>
      <c r="H172" s="12">
        <v>0</v>
      </c>
      <c r="I172" s="42">
        <v>0</v>
      </c>
      <c r="J172" s="42">
        <v>0</v>
      </c>
      <c r="K172" s="12">
        <v>0</v>
      </c>
      <c r="L172" s="12">
        <v>0</v>
      </c>
    </row>
    <row r="173" spans="1:12" x14ac:dyDescent="0.25">
      <c r="A173" s="28" t="s">
        <v>171</v>
      </c>
      <c r="B173" s="10" t="s">
        <v>285</v>
      </c>
      <c r="C173" s="3" t="s">
        <v>297</v>
      </c>
      <c r="D173" s="12">
        <v>0</v>
      </c>
      <c r="E173" s="42">
        <v>0</v>
      </c>
      <c r="F173" s="42">
        <v>0</v>
      </c>
      <c r="G173" s="12">
        <v>0</v>
      </c>
      <c r="H173" s="12">
        <v>0</v>
      </c>
      <c r="I173" s="42">
        <v>0</v>
      </c>
      <c r="J173" s="42">
        <v>0</v>
      </c>
      <c r="K173" s="12">
        <v>0</v>
      </c>
      <c r="L173" s="12">
        <v>0</v>
      </c>
    </row>
    <row r="174" spans="1:12" x14ac:dyDescent="0.25">
      <c r="A174" s="27" t="s">
        <v>172</v>
      </c>
      <c r="B174" s="10" t="s">
        <v>285</v>
      </c>
      <c r="C174" s="2" t="s">
        <v>297</v>
      </c>
      <c r="D174" s="12">
        <v>0</v>
      </c>
      <c r="E174" s="42">
        <v>0</v>
      </c>
      <c r="F174" s="42">
        <v>0</v>
      </c>
      <c r="G174" s="12">
        <v>0</v>
      </c>
      <c r="H174" s="12">
        <v>0</v>
      </c>
      <c r="I174" s="42">
        <v>0</v>
      </c>
      <c r="J174" s="42">
        <v>0</v>
      </c>
      <c r="K174" s="12">
        <v>0</v>
      </c>
      <c r="L174" s="12">
        <v>0</v>
      </c>
    </row>
    <row r="175" spans="1:12" x14ac:dyDescent="0.25">
      <c r="A175" s="28" t="s">
        <v>173</v>
      </c>
      <c r="B175" s="10" t="s">
        <v>285</v>
      </c>
      <c r="C175" s="3" t="s">
        <v>297</v>
      </c>
      <c r="D175" s="12">
        <v>0</v>
      </c>
      <c r="E175" s="42">
        <v>0</v>
      </c>
      <c r="F175" s="42">
        <v>0</v>
      </c>
      <c r="G175" s="12">
        <v>0</v>
      </c>
      <c r="H175" s="12">
        <v>0</v>
      </c>
      <c r="I175" s="42">
        <v>0</v>
      </c>
      <c r="J175" s="42">
        <v>0</v>
      </c>
      <c r="K175" s="12">
        <v>0</v>
      </c>
      <c r="L175" s="12">
        <v>0</v>
      </c>
    </row>
    <row r="176" spans="1:12" x14ac:dyDescent="0.25">
      <c r="A176" s="27" t="s">
        <v>174</v>
      </c>
      <c r="B176" s="10" t="s">
        <v>285</v>
      </c>
      <c r="C176" s="2" t="s">
        <v>297</v>
      </c>
      <c r="D176" s="12">
        <v>0</v>
      </c>
      <c r="E176" s="42">
        <v>0</v>
      </c>
      <c r="F176" s="42">
        <v>0</v>
      </c>
      <c r="G176" s="12">
        <v>0</v>
      </c>
      <c r="H176" s="12">
        <v>0</v>
      </c>
      <c r="I176" s="42">
        <v>0</v>
      </c>
      <c r="J176" s="42">
        <v>0</v>
      </c>
      <c r="K176" s="12">
        <v>0</v>
      </c>
      <c r="L176" s="12">
        <v>0</v>
      </c>
    </row>
    <row r="177" spans="1:12" x14ac:dyDescent="0.25">
      <c r="A177" s="28" t="s">
        <v>175</v>
      </c>
      <c r="B177" s="10" t="s">
        <v>285</v>
      </c>
      <c r="C177" s="3" t="s">
        <v>297</v>
      </c>
      <c r="D177" s="12">
        <v>0</v>
      </c>
      <c r="E177" s="42">
        <v>0</v>
      </c>
      <c r="F177" s="42">
        <v>0</v>
      </c>
      <c r="G177" s="12">
        <v>0</v>
      </c>
      <c r="H177" s="12">
        <v>0</v>
      </c>
      <c r="I177" s="42">
        <v>0</v>
      </c>
      <c r="J177" s="42">
        <v>0</v>
      </c>
      <c r="K177" s="12">
        <v>0</v>
      </c>
      <c r="L177" s="12">
        <v>0</v>
      </c>
    </row>
    <row r="178" spans="1:12" x14ac:dyDescent="0.25">
      <c r="A178" s="27" t="s">
        <v>176</v>
      </c>
      <c r="B178" s="10" t="s">
        <v>285</v>
      </c>
      <c r="C178" s="2" t="s">
        <v>297</v>
      </c>
      <c r="D178" s="12">
        <v>0</v>
      </c>
      <c r="E178" s="42">
        <v>0</v>
      </c>
      <c r="F178" s="42">
        <v>0</v>
      </c>
      <c r="G178" s="12">
        <v>0</v>
      </c>
      <c r="H178" s="12">
        <v>0</v>
      </c>
      <c r="I178" s="42">
        <v>0</v>
      </c>
      <c r="J178" s="42">
        <v>0</v>
      </c>
      <c r="K178" s="12">
        <v>0</v>
      </c>
      <c r="L178" s="12">
        <v>0</v>
      </c>
    </row>
    <row r="179" spans="1:12" x14ac:dyDescent="0.25">
      <c r="A179" s="28" t="s">
        <v>177</v>
      </c>
      <c r="B179" s="10" t="s">
        <v>285</v>
      </c>
      <c r="C179" s="3" t="s">
        <v>297</v>
      </c>
      <c r="D179" s="12">
        <v>0</v>
      </c>
      <c r="E179" s="42">
        <v>0</v>
      </c>
      <c r="F179" s="42">
        <v>0</v>
      </c>
      <c r="G179" s="12">
        <v>0</v>
      </c>
      <c r="H179" s="12">
        <v>0</v>
      </c>
      <c r="I179" s="42">
        <v>0</v>
      </c>
      <c r="J179" s="42">
        <v>0</v>
      </c>
      <c r="K179" s="12">
        <v>0</v>
      </c>
      <c r="L179" s="12">
        <v>0</v>
      </c>
    </row>
    <row r="180" spans="1:12" x14ac:dyDescent="0.25">
      <c r="A180" s="27" t="s">
        <v>178</v>
      </c>
      <c r="B180" s="10" t="s">
        <v>285</v>
      </c>
      <c r="C180" s="2" t="s">
        <v>297</v>
      </c>
      <c r="D180" s="12">
        <v>0</v>
      </c>
      <c r="E180" s="42">
        <v>0</v>
      </c>
      <c r="F180" s="42">
        <v>0</v>
      </c>
      <c r="G180" s="12">
        <v>0</v>
      </c>
      <c r="H180" s="12">
        <v>0</v>
      </c>
      <c r="I180" s="42">
        <v>0</v>
      </c>
      <c r="J180" s="42">
        <v>0</v>
      </c>
      <c r="K180" s="12">
        <v>0</v>
      </c>
      <c r="L180" s="12">
        <v>0</v>
      </c>
    </row>
    <row r="181" spans="1:12" x14ac:dyDescent="0.25">
      <c r="A181" s="28" t="s">
        <v>179</v>
      </c>
      <c r="B181" s="10" t="s">
        <v>285</v>
      </c>
      <c r="C181" s="3" t="s">
        <v>297</v>
      </c>
      <c r="D181" s="12">
        <v>0</v>
      </c>
      <c r="E181" s="42">
        <v>0</v>
      </c>
      <c r="F181" s="42">
        <v>0</v>
      </c>
      <c r="G181" s="12">
        <v>0</v>
      </c>
      <c r="H181" s="12">
        <v>0</v>
      </c>
      <c r="I181" s="42">
        <v>0</v>
      </c>
      <c r="J181" s="42">
        <v>0</v>
      </c>
      <c r="K181" s="12">
        <v>0</v>
      </c>
      <c r="L181" s="12">
        <v>0</v>
      </c>
    </row>
    <row r="182" spans="1:12" x14ac:dyDescent="0.25">
      <c r="A182" s="27" t="s">
        <v>180</v>
      </c>
      <c r="B182" s="10" t="s">
        <v>285</v>
      </c>
      <c r="C182" s="2" t="s">
        <v>297</v>
      </c>
      <c r="D182" s="12">
        <v>0</v>
      </c>
      <c r="E182" s="42">
        <v>0</v>
      </c>
      <c r="F182" s="42">
        <v>0</v>
      </c>
      <c r="G182" s="12">
        <v>0</v>
      </c>
      <c r="H182" s="12">
        <v>0</v>
      </c>
      <c r="I182" s="42">
        <v>0</v>
      </c>
      <c r="J182" s="42">
        <v>0</v>
      </c>
      <c r="K182" s="12">
        <v>0</v>
      </c>
      <c r="L182" s="12">
        <v>0</v>
      </c>
    </row>
    <row r="183" spans="1:12" x14ac:dyDescent="0.25">
      <c r="A183" s="28" t="s">
        <v>181</v>
      </c>
      <c r="B183" s="10" t="s">
        <v>285</v>
      </c>
      <c r="C183" s="3" t="s">
        <v>297</v>
      </c>
      <c r="D183" s="12">
        <v>0</v>
      </c>
      <c r="E183" s="42">
        <v>0</v>
      </c>
      <c r="F183" s="42">
        <v>0</v>
      </c>
      <c r="G183" s="12">
        <v>0</v>
      </c>
      <c r="H183" s="12">
        <v>0</v>
      </c>
      <c r="I183" s="42">
        <v>0</v>
      </c>
      <c r="J183" s="42">
        <v>0</v>
      </c>
      <c r="K183" s="12">
        <v>0</v>
      </c>
      <c r="L183" s="12">
        <v>0</v>
      </c>
    </row>
    <row r="184" spans="1:12" x14ac:dyDescent="0.25">
      <c r="A184" s="27" t="s">
        <v>182</v>
      </c>
      <c r="B184" s="10" t="s">
        <v>285</v>
      </c>
      <c r="C184" s="2" t="s">
        <v>297</v>
      </c>
      <c r="D184" s="12">
        <v>0</v>
      </c>
      <c r="E184" s="42">
        <v>0</v>
      </c>
      <c r="F184" s="42">
        <v>0</v>
      </c>
      <c r="G184" s="12">
        <v>0</v>
      </c>
      <c r="H184" s="12">
        <v>0</v>
      </c>
      <c r="I184" s="42">
        <v>0</v>
      </c>
      <c r="J184" s="42">
        <v>0</v>
      </c>
      <c r="K184" s="12">
        <v>0</v>
      </c>
      <c r="L184" s="12">
        <v>0</v>
      </c>
    </row>
    <row r="185" spans="1:12" x14ac:dyDescent="0.25">
      <c r="A185" s="28" t="s">
        <v>183</v>
      </c>
      <c r="B185" s="10" t="s">
        <v>285</v>
      </c>
      <c r="C185" s="3" t="s">
        <v>297</v>
      </c>
      <c r="D185" s="12">
        <v>0</v>
      </c>
      <c r="E185" s="42">
        <v>0</v>
      </c>
      <c r="F185" s="42">
        <v>0</v>
      </c>
      <c r="G185" s="12">
        <v>0</v>
      </c>
      <c r="H185" s="12">
        <v>0</v>
      </c>
      <c r="I185" s="42">
        <v>0</v>
      </c>
      <c r="J185" s="42">
        <v>0</v>
      </c>
      <c r="K185" s="12">
        <v>0</v>
      </c>
      <c r="L185" s="12">
        <v>0</v>
      </c>
    </row>
    <row r="186" spans="1:12" x14ac:dyDescent="0.25">
      <c r="A186" s="27" t="s">
        <v>184</v>
      </c>
      <c r="B186" s="10" t="s">
        <v>285</v>
      </c>
      <c r="C186" s="2" t="s">
        <v>297</v>
      </c>
      <c r="D186" s="12">
        <v>0</v>
      </c>
      <c r="E186" s="42">
        <v>0</v>
      </c>
      <c r="F186" s="42">
        <v>0</v>
      </c>
      <c r="G186" s="12">
        <v>0</v>
      </c>
      <c r="H186" s="12">
        <v>0</v>
      </c>
      <c r="I186" s="42">
        <v>0</v>
      </c>
      <c r="J186" s="42">
        <v>0</v>
      </c>
      <c r="K186" s="12">
        <v>0</v>
      </c>
      <c r="L186" s="12">
        <v>0</v>
      </c>
    </row>
    <row r="187" spans="1:12" x14ac:dyDescent="0.25">
      <c r="A187" s="28" t="s">
        <v>185</v>
      </c>
      <c r="B187" s="10" t="s">
        <v>285</v>
      </c>
      <c r="C187" s="3" t="s">
        <v>297</v>
      </c>
      <c r="D187" s="12">
        <v>0</v>
      </c>
      <c r="E187" s="42">
        <v>0</v>
      </c>
      <c r="F187" s="42">
        <v>0</v>
      </c>
      <c r="G187" s="12">
        <v>0</v>
      </c>
      <c r="H187" s="12">
        <v>0</v>
      </c>
      <c r="I187" s="42">
        <v>0</v>
      </c>
      <c r="J187" s="42">
        <v>0</v>
      </c>
      <c r="K187" s="12">
        <v>0</v>
      </c>
      <c r="L187" s="12">
        <v>0</v>
      </c>
    </row>
    <row r="188" spans="1:12" x14ac:dyDescent="0.25">
      <c r="A188" s="27" t="s">
        <v>186</v>
      </c>
      <c r="B188" s="10" t="s">
        <v>285</v>
      </c>
      <c r="C188" s="2" t="s">
        <v>297</v>
      </c>
      <c r="D188" s="12">
        <v>0</v>
      </c>
      <c r="E188" s="42">
        <v>0</v>
      </c>
      <c r="F188" s="42">
        <v>0</v>
      </c>
      <c r="G188" s="12">
        <v>0</v>
      </c>
      <c r="H188" s="12">
        <v>0</v>
      </c>
      <c r="I188" s="42">
        <v>0</v>
      </c>
      <c r="J188" s="42">
        <v>0</v>
      </c>
      <c r="K188" s="12">
        <v>0</v>
      </c>
      <c r="L188" s="12">
        <v>0</v>
      </c>
    </row>
    <row r="189" spans="1:12" x14ac:dyDescent="0.25">
      <c r="A189" s="28" t="s">
        <v>187</v>
      </c>
      <c r="B189" s="10" t="s">
        <v>285</v>
      </c>
      <c r="C189" s="3" t="s">
        <v>297</v>
      </c>
      <c r="D189" s="12">
        <v>0</v>
      </c>
      <c r="E189" s="42">
        <v>0</v>
      </c>
      <c r="F189" s="42">
        <v>0</v>
      </c>
      <c r="G189" s="12">
        <v>0</v>
      </c>
      <c r="H189" s="12">
        <v>0</v>
      </c>
      <c r="I189" s="42">
        <v>0</v>
      </c>
      <c r="J189" s="42">
        <v>0</v>
      </c>
      <c r="K189" s="12">
        <v>0</v>
      </c>
      <c r="L189" s="12">
        <v>0</v>
      </c>
    </row>
    <row r="190" spans="1:12" x14ac:dyDescent="0.25">
      <c r="A190" s="27" t="s">
        <v>188</v>
      </c>
      <c r="B190" s="10" t="s">
        <v>290</v>
      </c>
      <c r="C190" s="2" t="s">
        <v>297</v>
      </c>
      <c r="D190" s="12">
        <v>0</v>
      </c>
      <c r="E190" s="42">
        <v>0</v>
      </c>
      <c r="F190" s="42">
        <v>0</v>
      </c>
      <c r="G190" s="12">
        <v>0</v>
      </c>
      <c r="H190" s="12">
        <v>0</v>
      </c>
      <c r="I190" s="42">
        <v>0</v>
      </c>
      <c r="J190" s="42">
        <v>0</v>
      </c>
      <c r="K190" s="12">
        <v>0</v>
      </c>
      <c r="L190" s="12">
        <v>0</v>
      </c>
    </row>
    <row r="191" spans="1:12" x14ac:dyDescent="0.25">
      <c r="A191" s="28" t="s">
        <v>189</v>
      </c>
      <c r="B191" s="10" t="s">
        <v>285</v>
      </c>
      <c r="C191" s="3" t="s">
        <v>297</v>
      </c>
      <c r="D191" s="12">
        <v>0</v>
      </c>
      <c r="E191" s="42">
        <v>0</v>
      </c>
      <c r="F191" s="42">
        <v>0</v>
      </c>
      <c r="G191" s="12">
        <v>0</v>
      </c>
      <c r="H191" s="12">
        <v>0</v>
      </c>
      <c r="I191" s="42">
        <v>0</v>
      </c>
      <c r="J191" s="42">
        <v>0</v>
      </c>
      <c r="K191" s="12">
        <v>0</v>
      </c>
      <c r="L191" s="12">
        <v>0</v>
      </c>
    </row>
    <row r="192" spans="1:12" x14ac:dyDescent="0.25">
      <c r="A192" s="27" t="s">
        <v>190</v>
      </c>
      <c r="B192" s="10" t="s">
        <v>285</v>
      </c>
      <c r="C192" s="2" t="s">
        <v>297</v>
      </c>
      <c r="D192" s="12">
        <v>0</v>
      </c>
      <c r="E192" s="42">
        <v>0</v>
      </c>
      <c r="F192" s="42">
        <v>0</v>
      </c>
      <c r="G192" s="12">
        <v>0</v>
      </c>
      <c r="H192" s="12">
        <v>0</v>
      </c>
      <c r="I192" s="42">
        <v>0</v>
      </c>
      <c r="J192" s="42">
        <v>0</v>
      </c>
      <c r="K192" s="12">
        <v>0</v>
      </c>
      <c r="L192" s="12">
        <v>0</v>
      </c>
    </row>
    <row r="193" spans="1:12" x14ac:dyDescent="0.25">
      <c r="A193" s="28" t="s">
        <v>191</v>
      </c>
      <c r="B193" s="10" t="s">
        <v>285</v>
      </c>
      <c r="C193" s="3" t="s">
        <v>297</v>
      </c>
      <c r="D193" s="12">
        <v>0</v>
      </c>
      <c r="E193" s="42">
        <v>0</v>
      </c>
      <c r="F193" s="42">
        <v>0</v>
      </c>
      <c r="G193" s="12">
        <v>0</v>
      </c>
      <c r="H193" s="12">
        <v>0</v>
      </c>
      <c r="I193" s="42">
        <v>0</v>
      </c>
      <c r="J193" s="42">
        <v>0</v>
      </c>
      <c r="K193" s="12">
        <v>0</v>
      </c>
      <c r="L193" s="12">
        <v>0</v>
      </c>
    </row>
    <row r="194" spans="1:12" x14ac:dyDescent="0.25">
      <c r="A194" s="27" t="s">
        <v>192</v>
      </c>
      <c r="B194" s="10" t="s">
        <v>285</v>
      </c>
      <c r="C194" s="2" t="s">
        <v>297</v>
      </c>
      <c r="D194" s="12">
        <v>0</v>
      </c>
      <c r="E194" s="42">
        <v>0</v>
      </c>
      <c r="F194" s="42">
        <v>0</v>
      </c>
      <c r="G194" s="12">
        <v>0</v>
      </c>
      <c r="H194" s="12">
        <v>0</v>
      </c>
      <c r="I194" s="42">
        <v>0</v>
      </c>
      <c r="J194" s="42">
        <v>0</v>
      </c>
      <c r="K194" s="12">
        <v>0</v>
      </c>
      <c r="L194" s="12">
        <v>0</v>
      </c>
    </row>
    <row r="195" spans="1:12" x14ac:dyDescent="0.25">
      <c r="A195" s="28" t="s">
        <v>193</v>
      </c>
      <c r="B195" s="10" t="s">
        <v>285</v>
      </c>
      <c r="C195" s="3" t="s">
        <v>297</v>
      </c>
      <c r="D195" s="12">
        <v>0</v>
      </c>
      <c r="E195" s="42">
        <v>0</v>
      </c>
      <c r="F195" s="42">
        <v>0</v>
      </c>
      <c r="G195" s="12">
        <v>0</v>
      </c>
      <c r="H195" s="12">
        <v>0</v>
      </c>
      <c r="I195" s="42">
        <v>0</v>
      </c>
      <c r="J195" s="42">
        <v>0</v>
      </c>
      <c r="K195" s="12">
        <v>0</v>
      </c>
      <c r="L195" s="12">
        <v>0</v>
      </c>
    </row>
    <row r="196" spans="1:12" x14ac:dyDescent="0.25">
      <c r="A196" s="27" t="s">
        <v>194</v>
      </c>
      <c r="B196" s="10" t="s">
        <v>285</v>
      </c>
      <c r="C196" s="2" t="s">
        <v>297</v>
      </c>
      <c r="D196" s="12">
        <v>0</v>
      </c>
      <c r="E196" s="42">
        <v>0</v>
      </c>
      <c r="F196" s="42">
        <v>0</v>
      </c>
      <c r="G196" s="12">
        <v>0</v>
      </c>
      <c r="H196" s="12">
        <v>0</v>
      </c>
      <c r="I196" s="42">
        <v>0</v>
      </c>
      <c r="J196" s="42">
        <v>0</v>
      </c>
      <c r="K196" s="12">
        <v>0</v>
      </c>
      <c r="L196" s="12">
        <v>0</v>
      </c>
    </row>
    <row r="197" spans="1:12" x14ac:dyDescent="0.25">
      <c r="A197" s="28" t="s">
        <v>195</v>
      </c>
      <c r="B197" s="10" t="s">
        <v>285</v>
      </c>
      <c r="C197" s="3" t="s">
        <v>297</v>
      </c>
      <c r="D197" s="12">
        <v>0</v>
      </c>
      <c r="E197" s="42">
        <v>0</v>
      </c>
      <c r="F197" s="42">
        <v>0</v>
      </c>
      <c r="G197" s="12">
        <v>0</v>
      </c>
      <c r="H197" s="12">
        <v>0</v>
      </c>
      <c r="I197" s="42">
        <v>0</v>
      </c>
      <c r="J197" s="42">
        <v>0</v>
      </c>
      <c r="K197" s="12">
        <v>0</v>
      </c>
      <c r="L197" s="12">
        <v>0</v>
      </c>
    </row>
    <row r="198" spans="1:12" x14ac:dyDescent="0.25">
      <c r="A198" s="27" t="s">
        <v>196</v>
      </c>
      <c r="B198" s="10" t="s">
        <v>291</v>
      </c>
      <c r="C198" s="2" t="s">
        <v>297</v>
      </c>
      <c r="D198" s="12">
        <v>0</v>
      </c>
      <c r="E198" s="42">
        <v>0</v>
      </c>
      <c r="F198" s="42">
        <v>0</v>
      </c>
      <c r="G198" s="12">
        <v>0</v>
      </c>
      <c r="H198" s="12">
        <v>0</v>
      </c>
      <c r="I198" s="42">
        <v>0</v>
      </c>
      <c r="J198" s="42">
        <v>0</v>
      </c>
      <c r="K198" s="12">
        <v>0</v>
      </c>
      <c r="L198" s="12">
        <v>0</v>
      </c>
    </row>
    <row r="199" spans="1:12" x14ac:dyDescent="0.25">
      <c r="A199" s="28" t="s">
        <v>197</v>
      </c>
      <c r="B199" s="10" t="s">
        <v>285</v>
      </c>
      <c r="C199" s="3" t="s">
        <v>297</v>
      </c>
      <c r="D199" s="12">
        <v>0</v>
      </c>
      <c r="E199" s="42">
        <v>0</v>
      </c>
      <c r="F199" s="42">
        <v>0</v>
      </c>
      <c r="G199" s="12">
        <v>0</v>
      </c>
      <c r="H199" s="12">
        <v>0</v>
      </c>
      <c r="I199" s="42">
        <v>0</v>
      </c>
      <c r="J199" s="42">
        <v>0</v>
      </c>
      <c r="K199" s="12">
        <v>0</v>
      </c>
      <c r="L199" s="12">
        <v>0</v>
      </c>
    </row>
    <row r="200" spans="1:12" x14ac:dyDescent="0.25">
      <c r="A200" s="27" t="s">
        <v>198</v>
      </c>
      <c r="B200" s="10" t="s">
        <v>285</v>
      </c>
      <c r="C200" s="2" t="s">
        <v>297</v>
      </c>
      <c r="D200" s="12">
        <v>0</v>
      </c>
      <c r="E200" s="42">
        <v>0</v>
      </c>
      <c r="F200" s="42">
        <v>0</v>
      </c>
      <c r="G200" s="12">
        <v>0</v>
      </c>
      <c r="H200" s="12">
        <v>0</v>
      </c>
      <c r="I200" s="42">
        <v>0</v>
      </c>
      <c r="J200" s="42">
        <v>0</v>
      </c>
      <c r="K200" s="12">
        <v>0</v>
      </c>
      <c r="L200" s="12">
        <v>0</v>
      </c>
    </row>
    <row r="201" spans="1:12" x14ac:dyDescent="0.25">
      <c r="A201" s="28" t="s">
        <v>199</v>
      </c>
      <c r="B201" s="10" t="s">
        <v>285</v>
      </c>
      <c r="C201" s="3" t="s">
        <v>297</v>
      </c>
      <c r="D201" s="12">
        <v>0</v>
      </c>
      <c r="E201" s="42">
        <v>0</v>
      </c>
      <c r="F201" s="42">
        <v>0</v>
      </c>
      <c r="G201" s="12">
        <v>0</v>
      </c>
      <c r="H201" s="12">
        <v>0</v>
      </c>
      <c r="I201" s="42">
        <v>0</v>
      </c>
      <c r="J201" s="42">
        <v>0</v>
      </c>
      <c r="K201" s="12">
        <v>0</v>
      </c>
      <c r="L201" s="12">
        <v>0</v>
      </c>
    </row>
    <row r="202" spans="1:12" x14ac:dyDescent="0.25">
      <c r="A202" s="27" t="s">
        <v>200</v>
      </c>
      <c r="B202" s="10" t="s">
        <v>285</v>
      </c>
      <c r="C202" s="2" t="s">
        <v>297</v>
      </c>
      <c r="D202" s="12">
        <v>0</v>
      </c>
      <c r="E202" s="42">
        <v>0</v>
      </c>
      <c r="F202" s="42">
        <v>0</v>
      </c>
      <c r="G202" s="12">
        <v>0</v>
      </c>
      <c r="H202" s="12">
        <v>0</v>
      </c>
      <c r="I202" s="42">
        <v>0</v>
      </c>
      <c r="J202" s="42">
        <v>0</v>
      </c>
      <c r="K202" s="12">
        <v>0</v>
      </c>
      <c r="L202" s="12">
        <v>0</v>
      </c>
    </row>
    <row r="203" spans="1:12" x14ac:dyDescent="0.25">
      <c r="A203" s="28" t="s">
        <v>201</v>
      </c>
      <c r="B203" s="10" t="s">
        <v>285</v>
      </c>
      <c r="C203" s="3" t="s">
        <v>297</v>
      </c>
      <c r="D203" s="12">
        <v>0</v>
      </c>
      <c r="E203" s="42">
        <v>0</v>
      </c>
      <c r="F203" s="42">
        <v>0</v>
      </c>
      <c r="G203" s="12">
        <v>0</v>
      </c>
      <c r="H203" s="12">
        <v>0</v>
      </c>
      <c r="I203" s="42">
        <v>0</v>
      </c>
      <c r="J203" s="42">
        <v>0</v>
      </c>
      <c r="K203" s="12">
        <v>0</v>
      </c>
      <c r="L203" s="12">
        <v>0</v>
      </c>
    </row>
    <row r="204" spans="1:12" x14ac:dyDescent="0.25">
      <c r="A204" s="27" t="s">
        <v>202</v>
      </c>
      <c r="B204" s="10" t="s">
        <v>277</v>
      </c>
      <c r="C204" s="2" t="s">
        <v>297</v>
      </c>
      <c r="D204" s="12">
        <v>0</v>
      </c>
      <c r="E204" s="42">
        <v>0</v>
      </c>
      <c r="F204" s="42">
        <v>0</v>
      </c>
      <c r="G204" s="12">
        <v>0</v>
      </c>
      <c r="H204" s="12">
        <v>0</v>
      </c>
      <c r="I204" s="42">
        <v>0</v>
      </c>
      <c r="J204" s="42">
        <v>0</v>
      </c>
      <c r="K204" s="12">
        <v>0</v>
      </c>
      <c r="L204" s="12">
        <v>0</v>
      </c>
    </row>
    <row r="205" spans="1:12" x14ac:dyDescent="0.25">
      <c r="A205" s="28" t="s">
        <v>203</v>
      </c>
      <c r="B205" s="10" t="s">
        <v>292</v>
      </c>
      <c r="C205" s="3" t="s">
        <v>297</v>
      </c>
      <c r="D205" s="12">
        <v>0</v>
      </c>
      <c r="E205" s="42">
        <v>0</v>
      </c>
      <c r="F205" s="42">
        <v>0</v>
      </c>
      <c r="G205" s="12">
        <v>0</v>
      </c>
      <c r="H205" s="12">
        <v>0</v>
      </c>
      <c r="I205" s="42">
        <v>0</v>
      </c>
      <c r="J205" s="42">
        <v>0</v>
      </c>
      <c r="K205" s="12">
        <v>0</v>
      </c>
      <c r="L205" s="12">
        <v>0</v>
      </c>
    </row>
    <row r="206" spans="1:12" x14ac:dyDescent="0.25">
      <c r="A206" s="27" t="s">
        <v>204</v>
      </c>
      <c r="B206" s="10" t="s">
        <v>288</v>
      </c>
      <c r="C206" s="2" t="s">
        <v>297</v>
      </c>
      <c r="D206" s="12">
        <v>0</v>
      </c>
      <c r="E206" s="42">
        <v>0</v>
      </c>
      <c r="F206" s="42">
        <v>0</v>
      </c>
      <c r="G206" s="12">
        <v>0</v>
      </c>
      <c r="H206" s="12">
        <v>0</v>
      </c>
      <c r="I206" s="42">
        <v>0</v>
      </c>
      <c r="J206" s="42">
        <v>0</v>
      </c>
      <c r="K206" s="12">
        <v>0</v>
      </c>
      <c r="L206" s="12">
        <v>0</v>
      </c>
    </row>
    <row r="207" spans="1:12" x14ac:dyDescent="0.25">
      <c r="A207" s="28" t="s">
        <v>205</v>
      </c>
      <c r="B207" s="10" t="s">
        <v>280</v>
      </c>
      <c r="C207" s="3" t="s">
        <v>297</v>
      </c>
      <c r="D207" s="12">
        <v>0</v>
      </c>
      <c r="E207" s="42">
        <v>0</v>
      </c>
      <c r="F207" s="42">
        <v>0</v>
      </c>
      <c r="G207" s="12">
        <v>0</v>
      </c>
      <c r="H207" s="12">
        <v>0</v>
      </c>
      <c r="I207" s="42">
        <v>0</v>
      </c>
      <c r="J207" s="42">
        <v>0</v>
      </c>
      <c r="K207" s="12">
        <v>0</v>
      </c>
      <c r="L207" s="12">
        <v>0</v>
      </c>
    </row>
    <row r="208" spans="1:12" x14ac:dyDescent="0.25">
      <c r="A208" s="27" t="s">
        <v>206</v>
      </c>
      <c r="B208" s="10" t="s">
        <v>288</v>
      </c>
      <c r="C208" s="2" t="s">
        <v>297</v>
      </c>
      <c r="D208" s="12">
        <v>0</v>
      </c>
      <c r="E208" s="42">
        <v>0</v>
      </c>
      <c r="F208" s="42">
        <v>0</v>
      </c>
      <c r="G208" s="12">
        <v>0</v>
      </c>
      <c r="H208" s="12">
        <v>0</v>
      </c>
      <c r="I208" s="42">
        <v>0</v>
      </c>
      <c r="J208" s="42">
        <v>0</v>
      </c>
      <c r="K208" s="12">
        <v>0</v>
      </c>
      <c r="L208" s="12">
        <v>0</v>
      </c>
    </row>
    <row r="209" spans="1:12" x14ac:dyDescent="0.25">
      <c r="A209" s="28" t="s">
        <v>207</v>
      </c>
      <c r="B209" s="10" t="s">
        <v>288</v>
      </c>
      <c r="C209" s="3" t="s">
        <v>297</v>
      </c>
      <c r="D209" s="12">
        <v>0</v>
      </c>
      <c r="E209" s="42">
        <v>0</v>
      </c>
      <c r="F209" s="42">
        <v>0</v>
      </c>
      <c r="G209" s="12">
        <v>0</v>
      </c>
      <c r="H209" s="12">
        <v>0</v>
      </c>
      <c r="I209" s="42">
        <v>0</v>
      </c>
      <c r="J209" s="42">
        <v>0</v>
      </c>
      <c r="K209" s="12">
        <v>0</v>
      </c>
      <c r="L209" s="12">
        <v>0</v>
      </c>
    </row>
    <row r="210" spans="1:12" x14ac:dyDescent="0.25">
      <c r="A210" s="27" t="s">
        <v>208</v>
      </c>
      <c r="B210" s="10" t="s">
        <v>293</v>
      </c>
      <c r="C210" s="2" t="s">
        <v>297</v>
      </c>
      <c r="D210" s="12">
        <v>0</v>
      </c>
      <c r="E210" s="42">
        <v>0</v>
      </c>
      <c r="F210" s="42">
        <v>0</v>
      </c>
      <c r="G210" s="12">
        <v>0</v>
      </c>
      <c r="H210" s="12">
        <v>0</v>
      </c>
      <c r="I210" s="42">
        <v>0</v>
      </c>
      <c r="J210" s="42">
        <v>0</v>
      </c>
      <c r="K210" s="12">
        <v>0</v>
      </c>
      <c r="L210" s="12">
        <v>0</v>
      </c>
    </row>
    <row r="211" spans="1:12" x14ac:dyDescent="0.25">
      <c r="A211" s="28" t="s">
        <v>209</v>
      </c>
      <c r="B211" s="10" t="s">
        <v>288</v>
      </c>
      <c r="C211" s="3" t="s">
        <v>297</v>
      </c>
      <c r="D211" s="12">
        <v>0</v>
      </c>
      <c r="E211" s="42">
        <v>0</v>
      </c>
      <c r="F211" s="42">
        <v>0</v>
      </c>
      <c r="G211" s="12">
        <v>0</v>
      </c>
      <c r="H211" s="12">
        <v>0</v>
      </c>
      <c r="I211" s="42">
        <v>0</v>
      </c>
      <c r="J211" s="42">
        <v>0</v>
      </c>
      <c r="K211" s="12">
        <v>0</v>
      </c>
      <c r="L211" s="12">
        <v>0</v>
      </c>
    </row>
    <row r="212" spans="1:12" x14ac:dyDescent="0.25">
      <c r="A212" s="27" t="s">
        <v>210</v>
      </c>
      <c r="B212" s="10" t="s">
        <v>288</v>
      </c>
      <c r="C212" s="2" t="s">
        <v>297</v>
      </c>
      <c r="D212" s="12">
        <v>0</v>
      </c>
      <c r="E212" s="42">
        <v>0</v>
      </c>
      <c r="F212" s="42">
        <v>0</v>
      </c>
      <c r="G212" s="12">
        <v>0</v>
      </c>
      <c r="H212" s="12">
        <v>0</v>
      </c>
      <c r="I212" s="42">
        <v>0</v>
      </c>
      <c r="J212" s="42">
        <v>0</v>
      </c>
      <c r="K212" s="12">
        <v>0</v>
      </c>
      <c r="L212" s="12">
        <v>0</v>
      </c>
    </row>
    <row r="213" spans="1:12" x14ac:dyDescent="0.25">
      <c r="A213" s="28" t="s">
        <v>211</v>
      </c>
      <c r="B213" s="10" t="s">
        <v>288</v>
      </c>
      <c r="C213" s="3" t="s">
        <v>297</v>
      </c>
      <c r="D213" s="12">
        <v>0</v>
      </c>
      <c r="E213" s="42">
        <v>0</v>
      </c>
      <c r="F213" s="42">
        <v>0</v>
      </c>
      <c r="G213" s="12">
        <v>0</v>
      </c>
      <c r="H213" s="12">
        <v>0</v>
      </c>
      <c r="I213" s="42">
        <v>0</v>
      </c>
      <c r="J213" s="42">
        <v>0</v>
      </c>
      <c r="K213" s="12">
        <v>0</v>
      </c>
      <c r="L213" s="12">
        <v>0</v>
      </c>
    </row>
    <row r="214" spans="1:12" x14ac:dyDescent="0.25">
      <c r="A214" s="27" t="s">
        <v>212</v>
      </c>
      <c r="B214" s="10" t="s">
        <v>294</v>
      </c>
      <c r="C214" s="2" t="s">
        <v>297</v>
      </c>
      <c r="D214" s="12">
        <v>0</v>
      </c>
      <c r="E214" s="42">
        <v>0</v>
      </c>
      <c r="F214" s="42">
        <v>0</v>
      </c>
      <c r="G214" s="12">
        <v>0</v>
      </c>
      <c r="H214" s="12">
        <v>0</v>
      </c>
      <c r="I214" s="42">
        <v>0</v>
      </c>
      <c r="J214" s="42">
        <v>0</v>
      </c>
      <c r="K214" s="12">
        <v>0</v>
      </c>
      <c r="L214" s="12">
        <v>0</v>
      </c>
    </row>
    <row r="215" spans="1:12" x14ac:dyDescent="0.25">
      <c r="A215" s="28" t="s">
        <v>213</v>
      </c>
      <c r="B215" s="10" t="s">
        <v>288</v>
      </c>
      <c r="C215" s="3" t="s">
        <v>297</v>
      </c>
      <c r="D215" s="12">
        <v>0</v>
      </c>
      <c r="E215" s="42">
        <v>0</v>
      </c>
      <c r="F215" s="42">
        <v>0</v>
      </c>
      <c r="G215" s="12">
        <v>0</v>
      </c>
      <c r="H215" s="12">
        <v>0</v>
      </c>
      <c r="I215" s="42">
        <v>0</v>
      </c>
      <c r="J215" s="42">
        <v>0</v>
      </c>
      <c r="K215" s="12">
        <v>0</v>
      </c>
      <c r="L215" s="12">
        <v>0</v>
      </c>
    </row>
    <row r="216" spans="1:12" x14ac:dyDescent="0.25">
      <c r="A216" s="27" t="s">
        <v>214</v>
      </c>
      <c r="B216" s="10" t="s">
        <v>288</v>
      </c>
      <c r="C216" s="2" t="s">
        <v>297</v>
      </c>
      <c r="D216" s="12">
        <v>0</v>
      </c>
      <c r="E216" s="42">
        <v>0</v>
      </c>
      <c r="F216" s="42">
        <v>0</v>
      </c>
      <c r="G216" s="12">
        <v>0</v>
      </c>
      <c r="H216" s="12">
        <v>0</v>
      </c>
      <c r="I216" s="42">
        <v>0</v>
      </c>
      <c r="J216" s="42">
        <v>0</v>
      </c>
      <c r="K216" s="12">
        <v>0</v>
      </c>
      <c r="L216" s="12">
        <v>0</v>
      </c>
    </row>
    <row r="217" spans="1:12" x14ac:dyDescent="0.25">
      <c r="B217" s="36"/>
      <c r="C217" s="36"/>
      <c r="D217" s="37"/>
      <c r="E217" s="38"/>
      <c r="F217" s="38"/>
      <c r="G217" s="37"/>
      <c r="H217" s="37"/>
      <c r="I217" s="38"/>
      <c r="J217" s="38"/>
      <c r="K217" s="37"/>
      <c r="L217" s="37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A167-C1D6-44C1-B6F2-ADDC1818E584}">
  <dimension ref="A1:K30"/>
  <sheetViews>
    <sheetView workbookViewId="0">
      <selection activeCell="M8" sqref="M8"/>
    </sheetView>
  </sheetViews>
  <sheetFormatPr defaultRowHeight="15" x14ac:dyDescent="0.25"/>
  <cols>
    <col min="1" max="1" width="15.42578125" customWidth="1"/>
    <col min="2" max="3" width="14.7109375" customWidth="1"/>
    <col min="4" max="4" width="14.28515625" customWidth="1"/>
    <col min="5" max="5" width="9" customWidth="1"/>
    <col min="7" max="7" width="15" customWidth="1"/>
    <col min="8" max="8" width="14.5703125" customWidth="1"/>
    <col min="9" max="9" width="14" customWidth="1"/>
    <col min="10" max="10" width="7.85546875" customWidth="1"/>
    <col min="11" max="11" width="7.140625" customWidth="1"/>
  </cols>
  <sheetData>
    <row r="1" spans="1:11" x14ac:dyDescent="0.25">
      <c r="A1" s="15" t="s">
        <v>225</v>
      </c>
      <c r="B1" s="39" t="s">
        <v>230</v>
      </c>
      <c r="C1" s="39" t="s">
        <v>231</v>
      </c>
      <c r="D1" s="39" t="s">
        <v>232</v>
      </c>
      <c r="E1" s="39" t="s">
        <v>233</v>
      </c>
      <c r="F1" s="39" t="s">
        <v>234</v>
      </c>
      <c r="G1" s="39" t="s">
        <v>235</v>
      </c>
      <c r="H1" s="15" t="s">
        <v>236</v>
      </c>
      <c r="I1" s="15" t="s">
        <v>237</v>
      </c>
      <c r="J1" s="15" t="s">
        <v>238</v>
      </c>
      <c r="K1" s="40" t="s">
        <v>239</v>
      </c>
    </row>
    <row r="2" spans="1:11" x14ac:dyDescent="0.25">
      <c r="A2" s="29">
        <v>758937.60000000009</v>
      </c>
      <c r="B2" s="29">
        <v>8521.35</v>
      </c>
      <c r="C2" s="29">
        <v>6507.3</v>
      </c>
      <c r="D2" s="29">
        <v>5547.28</v>
      </c>
      <c r="E2" s="29"/>
      <c r="F2" s="29"/>
      <c r="G2" s="29">
        <v>24346.71428571429</v>
      </c>
      <c r="H2" s="29">
        <v>18592.285714285717</v>
      </c>
      <c r="I2" s="29">
        <v>15849.371428571429</v>
      </c>
      <c r="J2" s="29"/>
      <c r="K2" s="31"/>
    </row>
    <row r="3" spans="1:11" x14ac:dyDescent="0.25">
      <c r="A3" s="32">
        <v>705160</v>
      </c>
      <c r="B3" s="32">
        <v>7917.54</v>
      </c>
      <c r="C3" s="32">
        <v>6046.2</v>
      </c>
      <c r="D3" s="32">
        <v>5154.21</v>
      </c>
      <c r="E3" s="32"/>
      <c r="F3" s="32"/>
      <c r="G3" s="32">
        <v>22621.54285714286</v>
      </c>
      <c r="H3" s="32">
        <v>17274.857142857145</v>
      </c>
      <c r="I3" s="32">
        <v>14726.314285714287</v>
      </c>
      <c r="J3" s="32"/>
      <c r="K3" s="34"/>
    </row>
    <row r="4" spans="1:11" x14ac:dyDescent="0.25">
      <c r="A4" s="11">
        <v>663680</v>
      </c>
      <c r="B4" s="29">
        <v>7451.81</v>
      </c>
      <c r="C4" s="29">
        <v>5690.54</v>
      </c>
      <c r="D4" s="29">
        <v>4851.0200000000004</v>
      </c>
      <c r="E4" s="29"/>
      <c r="F4" s="29"/>
      <c r="G4" s="29">
        <v>21290.885714285716</v>
      </c>
      <c r="H4" s="29">
        <v>16258.685714285715</v>
      </c>
      <c r="I4" s="29">
        <v>13860.057142857146</v>
      </c>
      <c r="J4" s="29"/>
      <c r="K4" s="31"/>
    </row>
    <row r="5" spans="1:11" x14ac:dyDescent="0.25">
      <c r="A5" s="11">
        <v>815155.20000000007</v>
      </c>
      <c r="B5" s="32">
        <v>9152.57</v>
      </c>
      <c r="C5" s="32">
        <v>6989.33</v>
      </c>
      <c r="D5" s="32">
        <v>5958.2</v>
      </c>
      <c r="E5" s="32"/>
      <c r="F5" s="32"/>
      <c r="G5" s="32">
        <v>26150.2</v>
      </c>
      <c r="H5" s="32">
        <v>19969.514285714286</v>
      </c>
      <c r="I5" s="32">
        <v>17023.428571428572</v>
      </c>
      <c r="J5" s="32"/>
      <c r="K5" s="34"/>
    </row>
    <row r="6" spans="1:11" x14ac:dyDescent="0.25">
      <c r="A6" s="11">
        <v>829600</v>
      </c>
      <c r="B6" s="32">
        <v>9314.76</v>
      </c>
      <c r="C6" s="32">
        <v>7113.18</v>
      </c>
      <c r="D6" s="32">
        <v>6063.78</v>
      </c>
      <c r="E6" s="32"/>
      <c r="F6" s="32"/>
      <c r="G6" s="32">
        <v>26613.600000000002</v>
      </c>
      <c r="H6" s="32">
        <v>20323.37142857143</v>
      </c>
      <c r="I6" s="32">
        <v>17325.085714285713</v>
      </c>
      <c r="J6" s="32"/>
      <c r="K6" s="32"/>
    </row>
    <row r="7" spans="1:11" x14ac:dyDescent="0.25">
      <c r="A7" s="11">
        <v>824524.80000000005</v>
      </c>
      <c r="B7" s="32">
        <v>9257.77</v>
      </c>
      <c r="C7" s="32">
        <v>7069.66</v>
      </c>
      <c r="D7" s="32">
        <v>6026.68</v>
      </c>
      <c r="E7" s="32"/>
      <c r="F7" s="32"/>
      <c r="G7" s="32">
        <v>26450.771428571432</v>
      </c>
      <c r="H7" s="32">
        <v>20199.028571428571</v>
      </c>
      <c r="I7" s="32">
        <v>17219.085714285717</v>
      </c>
      <c r="J7" s="32"/>
      <c r="K7" s="32"/>
    </row>
    <row r="8" spans="1:11" x14ac:dyDescent="0.25">
      <c r="A8" s="11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5">
      <c r="A9" s="11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x14ac:dyDescent="0.25">
      <c r="A10" s="11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1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x14ac:dyDescent="0.25">
      <c r="A12" s="11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x14ac:dyDescent="0.25">
      <c r="A13" s="11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5">
      <c r="A14" s="11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25">
      <c r="A15" s="11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A16" s="1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s="11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25">
      <c r="A18" s="11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25">
      <c r="A19" s="11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11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11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1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11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11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5">
      <c r="A25" s="11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1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25">
      <c r="A27" s="11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5">
      <c r="A28" s="11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x14ac:dyDescent="0.25">
      <c r="A29" s="11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74AC-AB03-43D2-960C-5626DCA7C3C6}">
  <dimension ref="A1:O216"/>
  <sheetViews>
    <sheetView zoomScaleNormal="100" workbookViewId="0">
      <selection activeCell="M1" sqref="M1:M1048576"/>
    </sheetView>
  </sheetViews>
  <sheetFormatPr defaultRowHeight="15" x14ac:dyDescent="0.25"/>
  <cols>
    <col min="1" max="1" width="18.5703125" customWidth="1"/>
    <col min="2" max="2" width="6.28515625" customWidth="1"/>
    <col min="3" max="3" width="5.7109375" customWidth="1"/>
    <col min="4" max="4" width="16.42578125" customWidth="1"/>
    <col min="5" max="5" width="16.85546875" style="17" customWidth="1"/>
    <col min="6" max="6" width="17.7109375" style="17" customWidth="1"/>
    <col min="7" max="7" width="19" customWidth="1"/>
    <col min="8" max="8" width="18.42578125" customWidth="1"/>
    <col min="9" max="9" width="17.85546875" style="17" customWidth="1"/>
    <col min="10" max="10" width="16.28515625" customWidth="1"/>
    <col min="11" max="11" width="17" customWidth="1"/>
    <col min="12" max="12" width="17.7109375" customWidth="1"/>
    <col min="13" max="13" width="17.7109375" style="17" customWidth="1"/>
    <col min="14" max="14" width="17.7109375" customWidth="1"/>
    <col min="15" max="15" width="16.140625" customWidth="1"/>
  </cols>
  <sheetData>
    <row r="1" spans="1:15" x14ac:dyDescent="0.25">
      <c r="A1" s="15" t="s">
        <v>218</v>
      </c>
      <c r="B1" s="15" t="s">
        <v>219</v>
      </c>
      <c r="C1" s="15" t="s">
        <v>220</v>
      </c>
      <c r="D1" s="15" t="s">
        <v>221</v>
      </c>
      <c r="E1" s="15" t="s">
        <v>222</v>
      </c>
      <c r="F1" s="15" t="s">
        <v>223</v>
      </c>
      <c r="G1" s="15" t="s">
        <v>224</v>
      </c>
      <c r="H1" s="15" t="s">
        <v>225</v>
      </c>
      <c r="I1" s="15" t="s">
        <v>227</v>
      </c>
      <c r="J1" s="15" t="s">
        <v>226</v>
      </c>
      <c r="K1" s="15" t="s">
        <v>228</v>
      </c>
      <c r="L1" s="15" t="s">
        <v>331</v>
      </c>
      <c r="M1" s="15" t="s">
        <v>332</v>
      </c>
      <c r="N1" s="15" t="s">
        <v>334</v>
      </c>
      <c r="O1" s="40" t="s">
        <v>229</v>
      </c>
    </row>
    <row r="2" spans="1:15" ht="16.5" customHeight="1" x14ac:dyDescent="0.25">
      <c r="A2" s="55" t="s">
        <v>44</v>
      </c>
      <c r="B2" s="50">
        <v>72</v>
      </c>
      <c r="C2" s="55">
        <v>30</v>
      </c>
      <c r="D2" s="1">
        <v>1469700</v>
      </c>
      <c r="E2" s="5">
        <v>161667</v>
      </c>
      <c r="F2" s="4">
        <v>15000</v>
      </c>
      <c r="G2" s="1">
        <v>1646367</v>
      </c>
      <c r="H2" s="7">
        <v>1241000</v>
      </c>
      <c r="I2" s="4">
        <v>405367</v>
      </c>
      <c r="J2" s="4">
        <v>10000</v>
      </c>
      <c r="K2" s="1">
        <v>395367</v>
      </c>
      <c r="L2" s="4"/>
      <c r="M2" s="4">
        <v>15000</v>
      </c>
      <c r="N2" s="1">
        <v>380367</v>
      </c>
      <c r="O2" s="1">
        <v>15848.625</v>
      </c>
    </row>
    <row r="3" spans="1:15" x14ac:dyDescent="0.25">
      <c r="A3" s="2" t="s">
        <v>45</v>
      </c>
      <c r="B3" s="10">
        <v>72</v>
      </c>
      <c r="C3" s="2">
        <v>30</v>
      </c>
      <c r="D3" s="1">
        <v>1469700</v>
      </c>
      <c r="E3" s="5">
        <v>161667</v>
      </c>
      <c r="F3" s="4">
        <v>15000</v>
      </c>
      <c r="G3" s="1">
        <v>1646367</v>
      </c>
      <c r="H3" s="7">
        <v>1241000</v>
      </c>
      <c r="I3" s="4">
        <v>405367</v>
      </c>
      <c r="J3" s="4">
        <v>10000</v>
      </c>
      <c r="K3" s="1">
        <v>395367</v>
      </c>
      <c r="L3" s="4"/>
      <c r="M3" s="4">
        <v>15000</v>
      </c>
      <c r="N3" s="1">
        <v>380367</v>
      </c>
      <c r="O3" s="1">
        <v>15848.625</v>
      </c>
    </row>
    <row r="4" spans="1:15" x14ac:dyDescent="0.25">
      <c r="A4" s="2" t="s">
        <v>46</v>
      </c>
      <c r="B4" s="10">
        <v>72</v>
      </c>
      <c r="C4" s="2">
        <v>30</v>
      </c>
      <c r="D4" s="1">
        <v>1469700</v>
      </c>
      <c r="E4" s="5">
        <v>161667</v>
      </c>
      <c r="F4" s="4">
        <v>15000</v>
      </c>
      <c r="G4" s="1">
        <v>1646367</v>
      </c>
      <c r="H4" s="7">
        <v>1241000</v>
      </c>
      <c r="I4" s="4">
        <v>405367</v>
      </c>
      <c r="J4" s="4">
        <v>10000</v>
      </c>
      <c r="K4" s="1">
        <v>395367</v>
      </c>
      <c r="L4" s="4"/>
      <c r="M4" s="4">
        <v>15000</v>
      </c>
      <c r="N4" s="1">
        <v>380367</v>
      </c>
      <c r="O4" s="1">
        <v>15848.625</v>
      </c>
    </row>
    <row r="5" spans="1:15" x14ac:dyDescent="0.25">
      <c r="A5" s="2" t="s">
        <v>47</v>
      </c>
      <c r="B5" s="10">
        <v>72</v>
      </c>
      <c r="C5" s="2">
        <v>30</v>
      </c>
      <c r="D5" s="1">
        <v>1469700</v>
      </c>
      <c r="E5" s="5">
        <v>161667</v>
      </c>
      <c r="F5" s="4">
        <v>15000</v>
      </c>
      <c r="G5" s="1">
        <v>1646367</v>
      </c>
      <c r="H5" s="7">
        <v>1241000</v>
      </c>
      <c r="I5" s="4">
        <v>405367</v>
      </c>
      <c r="J5" s="4">
        <v>10000</v>
      </c>
      <c r="K5" s="1">
        <v>395367</v>
      </c>
      <c r="L5" s="4"/>
      <c r="M5" s="4">
        <v>15000</v>
      </c>
      <c r="N5" s="1">
        <v>380367</v>
      </c>
      <c r="O5" s="1">
        <v>15848.625</v>
      </c>
    </row>
    <row r="6" spans="1:15" x14ac:dyDescent="0.25">
      <c r="A6" s="2" t="s">
        <v>48</v>
      </c>
      <c r="B6" s="10">
        <v>72</v>
      </c>
      <c r="C6" s="2">
        <v>30</v>
      </c>
      <c r="D6" s="1">
        <v>1469700</v>
      </c>
      <c r="E6" s="5">
        <v>161667</v>
      </c>
      <c r="F6" s="4">
        <v>15000</v>
      </c>
      <c r="G6" s="1">
        <v>1646367</v>
      </c>
      <c r="H6" s="7">
        <v>1241000</v>
      </c>
      <c r="I6" s="4">
        <v>405367</v>
      </c>
      <c r="J6" s="4">
        <v>10000</v>
      </c>
      <c r="K6" s="1">
        <v>395367</v>
      </c>
      <c r="L6" s="4"/>
      <c r="M6" s="4">
        <v>15000</v>
      </c>
      <c r="N6" s="1">
        <v>380367</v>
      </c>
      <c r="O6" s="1">
        <v>15848.625</v>
      </c>
    </row>
    <row r="7" spans="1:15" x14ac:dyDescent="0.25">
      <c r="A7" s="2" t="s">
        <v>49</v>
      </c>
      <c r="B7" s="10">
        <v>72</v>
      </c>
      <c r="C7" s="2">
        <v>30</v>
      </c>
      <c r="D7" s="1">
        <v>1469700</v>
      </c>
      <c r="E7" s="5">
        <v>161667</v>
      </c>
      <c r="F7" s="4">
        <v>15000</v>
      </c>
      <c r="G7" s="1">
        <v>1646367</v>
      </c>
      <c r="H7" s="7">
        <v>1241000</v>
      </c>
      <c r="I7" s="4">
        <v>405367</v>
      </c>
      <c r="J7" s="4">
        <v>10000</v>
      </c>
      <c r="K7" s="1">
        <v>395367</v>
      </c>
      <c r="L7" s="4"/>
      <c r="M7" s="4">
        <v>15000</v>
      </c>
      <c r="N7" s="1">
        <v>380367</v>
      </c>
      <c r="O7" s="1">
        <v>15848.625</v>
      </c>
    </row>
    <row r="8" spans="1:15" x14ac:dyDescent="0.25">
      <c r="A8" s="2" t="s">
        <v>50</v>
      </c>
      <c r="B8" s="10">
        <v>72</v>
      </c>
      <c r="C8" s="2">
        <v>30</v>
      </c>
      <c r="D8" s="1">
        <v>1469700</v>
      </c>
      <c r="E8" s="5">
        <v>161667</v>
      </c>
      <c r="F8" s="4">
        <v>15000</v>
      </c>
      <c r="G8" s="1">
        <v>1646367</v>
      </c>
      <c r="H8" s="7">
        <v>1241000</v>
      </c>
      <c r="I8" s="4">
        <v>405367</v>
      </c>
      <c r="J8" s="4">
        <v>10000</v>
      </c>
      <c r="K8" s="1">
        <v>395367</v>
      </c>
      <c r="L8" s="4"/>
      <c r="M8" s="4">
        <v>15000</v>
      </c>
      <c r="N8" s="1">
        <v>380367</v>
      </c>
      <c r="O8" s="1">
        <v>15848.625</v>
      </c>
    </row>
    <row r="9" spans="1:15" x14ac:dyDescent="0.25">
      <c r="A9" s="2" t="s">
        <v>51</v>
      </c>
      <c r="B9" s="10">
        <v>72</v>
      </c>
      <c r="C9" s="2">
        <v>30</v>
      </c>
      <c r="D9" s="1">
        <v>1469700</v>
      </c>
      <c r="E9" s="5">
        <v>161667</v>
      </c>
      <c r="F9" s="4">
        <v>15000</v>
      </c>
      <c r="G9" s="1">
        <v>1646367</v>
      </c>
      <c r="H9" s="7">
        <v>1241000</v>
      </c>
      <c r="I9" s="4">
        <v>405367</v>
      </c>
      <c r="J9" s="4">
        <v>10000</v>
      </c>
      <c r="K9" s="1">
        <v>395367</v>
      </c>
      <c r="L9" s="4"/>
      <c r="M9" s="4">
        <v>15000</v>
      </c>
      <c r="N9" s="1">
        <v>380367</v>
      </c>
      <c r="O9" s="1">
        <v>15848.625</v>
      </c>
    </row>
    <row r="10" spans="1:15" x14ac:dyDescent="0.25">
      <c r="A10" s="2" t="s">
        <v>52</v>
      </c>
      <c r="B10" s="10">
        <v>72</v>
      </c>
      <c r="C10" s="2">
        <v>30</v>
      </c>
      <c r="D10" s="1">
        <v>1469700</v>
      </c>
      <c r="E10" s="5">
        <v>161667</v>
      </c>
      <c r="F10" s="4">
        <v>15000</v>
      </c>
      <c r="G10" s="1">
        <v>1646367</v>
      </c>
      <c r="H10" s="7">
        <v>1241000</v>
      </c>
      <c r="I10" s="4">
        <v>405367</v>
      </c>
      <c r="J10" s="4">
        <v>10000</v>
      </c>
      <c r="K10" s="1">
        <v>395367</v>
      </c>
      <c r="L10" s="4"/>
      <c r="M10" s="4">
        <v>15000</v>
      </c>
      <c r="N10" s="1">
        <v>380367</v>
      </c>
      <c r="O10" s="1">
        <v>15848.625</v>
      </c>
    </row>
    <row r="11" spans="1:15" x14ac:dyDescent="0.25">
      <c r="A11" s="2" t="s">
        <v>53</v>
      </c>
      <c r="B11" s="10">
        <v>72</v>
      </c>
      <c r="C11" s="2">
        <v>30</v>
      </c>
      <c r="D11" s="1">
        <v>1469700</v>
      </c>
      <c r="E11" s="5">
        <v>161667</v>
      </c>
      <c r="F11" s="4">
        <v>15000</v>
      </c>
      <c r="G11" s="1">
        <v>1646367</v>
      </c>
      <c r="H11" s="7">
        <v>1241000</v>
      </c>
      <c r="I11" s="4">
        <v>405367</v>
      </c>
      <c r="J11" s="4">
        <v>10000</v>
      </c>
      <c r="K11" s="1">
        <v>395367</v>
      </c>
      <c r="L11" s="4"/>
      <c r="M11" s="4">
        <v>15000</v>
      </c>
      <c r="N11" s="1">
        <v>380367</v>
      </c>
      <c r="O11" s="1">
        <v>15848.625</v>
      </c>
    </row>
    <row r="12" spans="1:15" x14ac:dyDescent="0.25">
      <c r="A12" s="2" t="s">
        <v>54</v>
      </c>
      <c r="B12" s="10">
        <v>72</v>
      </c>
      <c r="C12" s="2">
        <v>30</v>
      </c>
      <c r="D12" s="1">
        <v>1469700</v>
      </c>
      <c r="E12" s="5">
        <v>161667</v>
      </c>
      <c r="F12" s="4">
        <v>15000</v>
      </c>
      <c r="G12" s="1">
        <v>1646367</v>
      </c>
      <c r="H12" s="7">
        <v>1241000</v>
      </c>
      <c r="I12" s="4">
        <v>405367</v>
      </c>
      <c r="J12" s="4">
        <v>10000</v>
      </c>
      <c r="K12" s="1">
        <v>395367</v>
      </c>
      <c r="L12" s="4"/>
      <c r="M12" s="4">
        <v>15000</v>
      </c>
      <c r="N12" s="1">
        <v>380367</v>
      </c>
      <c r="O12" s="1">
        <v>15848.625</v>
      </c>
    </row>
    <row r="13" spans="1:15" x14ac:dyDescent="0.25">
      <c r="A13" s="2" t="s">
        <v>55</v>
      </c>
      <c r="B13" s="10">
        <v>72</v>
      </c>
      <c r="C13" s="2">
        <v>30</v>
      </c>
      <c r="D13" s="1">
        <v>1469700</v>
      </c>
      <c r="E13" s="5">
        <v>161667</v>
      </c>
      <c r="F13" s="4">
        <v>15000</v>
      </c>
      <c r="G13" s="1">
        <v>1646367</v>
      </c>
      <c r="H13" s="7">
        <v>1241000</v>
      </c>
      <c r="I13" s="4">
        <v>405367</v>
      </c>
      <c r="J13" s="4">
        <v>10000</v>
      </c>
      <c r="K13" s="1">
        <v>395367</v>
      </c>
      <c r="L13" s="4"/>
      <c r="M13" s="4">
        <v>15000</v>
      </c>
      <c r="N13" s="1">
        <v>380367</v>
      </c>
      <c r="O13" s="1">
        <v>15848.625</v>
      </c>
    </row>
    <row r="14" spans="1:15" x14ac:dyDescent="0.25">
      <c r="A14" s="2" t="s">
        <v>56</v>
      </c>
      <c r="B14" s="10">
        <v>72</v>
      </c>
      <c r="C14" s="2">
        <v>30</v>
      </c>
      <c r="D14" s="1">
        <v>1469700</v>
      </c>
      <c r="E14" s="5">
        <v>161667</v>
      </c>
      <c r="F14" s="4">
        <v>15000</v>
      </c>
      <c r="G14" s="1">
        <v>1646367</v>
      </c>
      <c r="H14" s="7">
        <v>1241000</v>
      </c>
      <c r="I14" s="4">
        <v>405367</v>
      </c>
      <c r="J14" s="4">
        <v>10000</v>
      </c>
      <c r="K14" s="1">
        <v>395367</v>
      </c>
      <c r="L14" s="4"/>
      <c r="M14" s="4">
        <v>15000</v>
      </c>
      <c r="N14" s="1">
        <v>380367</v>
      </c>
      <c r="O14" s="1">
        <v>15848.625</v>
      </c>
    </row>
    <row r="15" spans="1:15" x14ac:dyDescent="0.25">
      <c r="A15" s="2" t="s">
        <v>57</v>
      </c>
      <c r="B15" s="10">
        <v>72</v>
      </c>
      <c r="C15" s="2">
        <v>30</v>
      </c>
      <c r="D15" s="1">
        <v>1469700</v>
      </c>
      <c r="E15" s="5">
        <v>161667</v>
      </c>
      <c r="F15" s="4">
        <v>15000</v>
      </c>
      <c r="G15" s="1">
        <v>1646367</v>
      </c>
      <c r="H15" s="7">
        <v>1241000</v>
      </c>
      <c r="I15" s="4">
        <v>405367</v>
      </c>
      <c r="J15" s="4">
        <v>10000</v>
      </c>
      <c r="K15" s="1">
        <v>395367</v>
      </c>
      <c r="L15" s="4"/>
      <c r="M15" s="4">
        <v>15000</v>
      </c>
      <c r="N15" s="1">
        <v>380367</v>
      </c>
      <c r="O15" s="1">
        <v>15848.625</v>
      </c>
    </row>
    <row r="16" spans="1:15" x14ac:dyDescent="0.25">
      <c r="A16" s="2" t="s">
        <v>58</v>
      </c>
      <c r="B16" s="10">
        <v>72</v>
      </c>
      <c r="C16" s="2">
        <v>30</v>
      </c>
      <c r="D16" s="1">
        <v>1469700</v>
      </c>
      <c r="E16" s="5">
        <v>161667</v>
      </c>
      <c r="F16" s="4">
        <v>15000</v>
      </c>
      <c r="G16" s="1">
        <v>1646367</v>
      </c>
      <c r="H16" s="7">
        <v>1241000</v>
      </c>
      <c r="I16" s="4">
        <v>405367</v>
      </c>
      <c r="J16" s="4">
        <v>10000</v>
      </c>
      <c r="K16" s="1">
        <v>395367</v>
      </c>
      <c r="L16" s="4"/>
      <c r="M16" s="4">
        <v>15000</v>
      </c>
      <c r="N16" s="1">
        <v>380367</v>
      </c>
      <c r="O16" s="1">
        <v>15848.625</v>
      </c>
    </row>
    <row r="17" spans="1:15" x14ac:dyDescent="0.25">
      <c r="A17" s="2" t="s">
        <v>59</v>
      </c>
      <c r="B17" s="10">
        <v>72</v>
      </c>
      <c r="C17" s="2">
        <v>30</v>
      </c>
      <c r="D17" s="1">
        <v>1469700</v>
      </c>
      <c r="E17" s="5">
        <v>161667</v>
      </c>
      <c r="F17" s="4">
        <v>15000</v>
      </c>
      <c r="G17" s="1">
        <v>1646367</v>
      </c>
      <c r="H17" s="7">
        <v>1241000</v>
      </c>
      <c r="I17" s="4">
        <v>405367</v>
      </c>
      <c r="J17" s="4">
        <v>10000</v>
      </c>
      <c r="K17" s="1">
        <v>395367</v>
      </c>
      <c r="L17" s="4"/>
      <c r="M17" s="4">
        <v>15000</v>
      </c>
      <c r="N17" s="1">
        <v>380367</v>
      </c>
      <c r="O17" s="1">
        <v>15848.625</v>
      </c>
    </row>
    <row r="18" spans="1:15" x14ac:dyDescent="0.25">
      <c r="A18" s="2" t="s">
        <v>60</v>
      </c>
      <c r="B18" s="10">
        <v>72</v>
      </c>
      <c r="C18" s="2">
        <v>30</v>
      </c>
      <c r="D18" s="1">
        <v>1469700</v>
      </c>
      <c r="E18" s="5">
        <v>161667</v>
      </c>
      <c r="F18" s="4">
        <v>15000</v>
      </c>
      <c r="G18" s="1">
        <v>1646367</v>
      </c>
      <c r="H18" s="7">
        <v>1241000</v>
      </c>
      <c r="I18" s="4">
        <v>405367</v>
      </c>
      <c r="J18" s="4">
        <v>10000</v>
      </c>
      <c r="K18" s="1">
        <v>395367</v>
      </c>
      <c r="L18" s="4"/>
      <c r="M18" s="4">
        <v>15000</v>
      </c>
      <c r="N18" s="1">
        <v>380367</v>
      </c>
      <c r="O18" s="1">
        <v>15848.625</v>
      </c>
    </row>
    <row r="19" spans="1:15" x14ac:dyDescent="0.25">
      <c r="A19" s="2" t="s">
        <v>61</v>
      </c>
      <c r="B19" s="10">
        <v>72</v>
      </c>
      <c r="C19" s="2">
        <v>30</v>
      </c>
      <c r="D19" s="1">
        <v>1469700</v>
      </c>
      <c r="E19" s="5">
        <v>161667</v>
      </c>
      <c r="F19" s="4">
        <v>15000</v>
      </c>
      <c r="G19" s="1">
        <v>1646367</v>
      </c>
      <c r="H19" s="7">
        <v>1241000</v>
      </c>
      <c r="I19" s="4">
        <v>405367</v>
      </c>
      <c r="J19" s="4">
        <v>10000</v>
      </c>
      <c r="K19" s="1">
        <v>395367</v>
      </c>
      <c r="L19" s="4"/>
      <c r="M19" s="4">
        <v>15000</v>
      </c>
      <c r="N19" s="1">
        <v>380367</v>
      </c>
      <c r="O19" s="1">
        <v>15848.625</v>
      </c>
    </row>
    <row r="20" spans="1:15" x14ac:dyDescent="0.25">
      <c r="A20" s="2" t="s">
        <v>62</v>
      </c>
      <c r="B20" s="10">
        <v>72</v>
      </c>
      <c r="C20" s="2">
        <v>30</v>
      </c>
      <c r="D20" s="1">
        <v>1469700</v>
      </c>
      <c r="E20" s="5">
        <v>161667</v>
      </c>
      <c r="F20" s="4">
        <v>15000</v>
      </c>
      <c r="G20" s="1">
        <v>1646367</v>
      </c>
      <c r="H20" s="7">
        <v>1241000</v>
      </c>
      <c r="I20" s="4">
        <v>405367</v>
      </c>
      <c r="J20" s="4">
        <v>10000</v>
      </c>
      <c r="K20" s="1">
        <v>395367</v>
      </c>
      <c r="L20" s="4"/>
      <c r="M20" s="4">
        <v>15000</v>
      </c>
      <c r="N20" s="1">
        <v>380367</v>
      </c>
      <c r="O20" s="1">
        <v>15848.625</v>
      </c>
    </row>
    <row r="21" spans="1:15" x14ac:dyDescent="0.25">
      <c r="A21" s="2" t="s">
        <v>63</v>
      </c>
      <c r="B21" s="10">
        <v>72</v>
      </c>
      <c r="C21" s="2">
        <v>30</v>
      </c>
      <c r="D21" s="1">
        <v>1469700</v>
      </c>
      <c r="E21" s="5">
        <v>161667</v>
      </c>
      <c r="F21" s="4">
        <v>15000</v>
      </c>
      <c r="G21" s="1">
        <v>1646367</v>
      </c>
      <c r="H21" s="7">
        <v>1241000</v>
      </c>
      <c r="I21" s="4">
        <v>405367</v>
      </c>
      <c r="J21" s="4">
        <v>10000</v>
      </c>
      <c r="K21" s="1">
        <v>395367</v>
      </c>
      <c r="L21" s="4"/>
      <c r="M21" s="4">
        <v>15000</v>
      </c>
      <c r="N21" s="1">
        <v>380367</v>
      </c>
      <c r="O21" s="1">
        <v>15848.625</v>
      </c>
    </row>
    <row r="22" spans="1:15" x14ac:dyDescent="0.25">
      <c r="A22" s="2" t="s">
        <v>64</v>
      </c>
      <c r="B22" s="10">
        <v>72</v>
      </c>
      <c r="C22" s="2">
        <v>30</v>
      </c>
      <c r="D22" s="1">
        <v>1469700</v>
      </c>
      <c r="E22" s="5">
        <v>161667</v>
      </c>
      <c r="F22" s="4">
        <v>15000</v>
      </c>
      <c r="G22" s="1">
        <v>1646367</v>
      </c>
      <c r="H22" s="7">
        <v>1241000</v>
      </c>
      <c r="I22" s="4">
        <v>405367</v>
      </c>
      <c r="J22" s="4">
        <v>10000</v>
      </c>
      <c r="K22" s="1">
        <v>395367</v>
      </c>
      <c r="L22" s="4"/>
      <c r="M22" s="4">
        <v>15000</v>
      </c>
      <c r="N22" s="1">
        <v>380367</v>
      </c>
      <c r="O22" s="1">
        <v>15848.625</v>
      </c>
    </row>
    <row r="23" spans="1:15" x14ac:dyDescent="0.25">
      <c r="A23" s="2" t="s">
        <v>65</v>
      </c>
      <c r="B23" s="10">
        <v>72</v>
      </c>
      <c r="C23" s="2">
        <v>30</v>
      </c>
      <c r="D23" s="1">
        <v>1469700</v>
      </c>
      <c r="E23" s="5">
        <v>161667</v>
      </c>
      <c r="F23" s="4">
        <v>15000</v>
      </c>
      <c r="G23" s="1">
        <v>1646367</v>
      </c>
      <c r="H23" s="7">
        <v>1241000</v>
      </c>
      <c r="I23" s="4">
        <v>405367</v>
      </c>
      <c r="J23" s="4">
        <v>10000</v>
      </c>
      <c r="K23" s="1">
        <v>395367</v>
      </c>
      <c r="L23" s="4"/>
      <c r="M23" s="4">
        <v>15000</v>
      </c>
      <c r="N23" s="1">
        <v>380367</v>
      </c>
      <c r="O23" s="1">
        <v>15848.625</v>
      </c>
    </row>
    <row r="24" spans="1:15" x14ac:dyDescent="0.25">
      <c r="A24" s="2" t="s">
        <v>66</v>
      </c>
      <c r="B24" s="10">
        <v>72</v>
      </c>
      <c r="C24" s="2">
        <v>30</v>
      </c>
      <c r="D24" s="1"/>
      <c r="E24" s="4">
        <v>0</v>
      </c>
      <c r="F24" s="4"/>
      <c r="G24" s="1">
        <v>0</v>
      </c>
      <c r="H24" s="7"/>
      <c r="I24" s="4">
        <v>0</v>
      </c>
      <c r="J24" s="4"/>
      <c r="K24" s="1">
        <v>0</v>
      </c>
      <c r="L24" s="4"/>
      <c r="M24" s="4"/>
      <c r="N24" s="1">
        <v>0</v>
      </c>
      <c r="O24" s="1">
        <v>0</v>
      </c>
    </row>
    <row r="25" spans="1:15" x14ac:dyDescent="0.25">
      <c r="A25" s="2" t="s">
        <v>67</v>
      </c>
      <c r="B25" s="10">
        <v>72</v>
      </c>
      <c r="C25" s="2">
        <v>30</v>
      </c>
      <c r="D25" s="1"/>
      <c r="E25" s="4">
        <v>0</v>
      </c>
      <c r="F25" s="4"/>
      <c r="G25" s="1">
        <v>0</v>
      </c>
      <c r="H25" s="7"/>
      <c r="I25" s="4">
        <v>0</v>
      </c>
      <c r="J25" s="4"/>
      <c r="K25" s="1">
        <v>0</v>
      </c>
      <c r="L25" s="4"/>
      <c r="M25" s="4"/>
      <c r="N25" s="1">
        <v>0</v>
      </c>
      <c r="O25" s="1">
        <v>0</v>
      </c>
    </row>
    <row r="26" spans="1:15" x14ac:dyDescent="0.25">
      <c r="A26" s="2" t="s">
        <v>68</v>
      </c>
      <c r="B26" s="10">
        <v>78</v>
      </c>
      <c r="C26" s="2">
        <v>30</v>
      </c>
      <c r="D26" s="1"/>
      <c r="E26" s="5">
        <v>0</v>
      </c>
      <c r="F26" s="4"/>
      <c r="G26" s="1">
        <v>0</v>
      </c>
      <c r="H26" s="7"/>
      <c r="I26" s="4">
        <v>0</v>
      </c>
      <c r="J26" s="4"/>
      <c r="K26" s="1">
        <v>0</v>
      </c>
      <c r="L26" s="4"/>
      <c r="M26" s="4"/>
      <c r="N26" s="1">
        <v>0</v>
      </c>
      <c r="O26" s="1">
        <v>0</v>
      </c>
    </row>
    <row r="27" spans="1:15" x14ac:dyDescent="0.25">
      <c r="A27" s="2" t="s">
        <v>69</v>
      </c>
      <c r="B27" s="10">
        <v>78</v>
      </c>
      <c r="C27" s="2">
        <v>30</v>
      </c>
      <c r="D27" s="1"/>
      <c r="E27" s="5">
        <v>0</v>
      </c>
      <c r="F27" s="4"/>
      <c r="G27" s="1">
        <v>0</v>
      </c>
      <c r="H27" s="7"/>
      <c r="I27" s="4">
        <v>0</v>
      </c>
      <c r="J27" s="4"/>
      <c r="K27" s="1">
        <v>0</v>
      </c>
      <c r="L27" s="4"/>
      <c r="M27" s="4"/>
      <c r="N27" s="1">
        <v>0</v>
      </c>
      <c r="O27" s="1">
        <v>0</v>
      </c>
    </row>
    <row r="28" spans="1:15" x14ac:dyDescent="0.25">
      <c r="A28" s="2" t="s">
        <v>70</v>
      </c>
      <c r="B28" s="10">
        <v>78</v>
      </c>
      <c r="C28" s="2">
        <v>30</v>
      </c>
      <c r="D28" s="1"/>
      <c r="E28" s="5">
        <v>0</v>
      </c>
      <c r="F28" s="4"/>
      <c r="G28" s="1">
        <v>0</v>
      </c>
      <c r="H28" s="7"/>
      <c r="I28" s="4">
        <v>0</v>
      </c>
      <c r="J28" s="4"/>
      <c r="K28" s="1">
        <v>0</v>
      </c>
      <c r="L28" s="4"/>
      <c r="M28" s="4"/>
      <c r="N28" s="1">
        <v>0</v>
      </c>
      <c r="O28" s="1">
        <v>0</v>
      </c>
    </row>
    <row r="29" spans="1:15" x14ac:dyDescent="0.25">
      <c r="A29" s="2" t="s">
        <v>71</v>
      </c>
      <c r="B29" s="10">
        <v>78</v>
      </c>
      <c r="C29" s="2">
        <v>30</v>
      </c>
      <c r="D29" s="1">
        <v>1536900</v>
      </c>
      <c r="E29" s="5">
        <v>169059</v>
      </c>
      <c r="F29" s="4">
        <v>15000</v>
      </c>
      <c r="G29" s="1">
        <v>1720959</v>
      </c>
      <c r="H29" s="7">
        <v>1283000</v>
      </c>
      <c r="I29" s="4">
        <v>437959</v>
      </c>
      <c r="J29" s="4">
        <v>10000</v>
      </c>
      <c r="K29" s="1">
        <v>427959</v>
      </c>
      <c r="L29" s="4"/>
      <c r="M29" s="4">
        <v>15000</v>
      </c>
      <c r="N29" s="1">
        <v>412959</v>
      </c>
      <c r="O29" s="1">
        <v>17206.625</v>
      </c>
    </row>
    <row r="30" spans="1:15" x14ac:dyDescent="0.25">
      <c r="A30" s="2" t="s">
        <v>72</v>
      </c>
      <c r="B30" s="10">
        <v>78</v>
      </c>
      <c r="C30" s="2">
        <v>30</v>
      </c>
      <c r="D30" s="1">
        <v>1536900</v>
      </c>
      <c r="E30" s="5">
        <v>169059</v>
      </c>
      <c r="F30" s="4">
        <v>15000</v>
      </c>
      <c r="G30" s="1">
        <v>1720959</v>
      </c>
      <c r="H30" s="7">
        <v>1283000</v>
      </c>
      <c r="I30" s="4">
        <v>437959</v>
      </c>
      <c r="J30" s="4">
        <v>10000</v>
      </c>
      <c r="K30" s="1">
        <v>427959</v>
      </c>
      <c r="L30" s="4"/>
      <c r="M30" s="4">
        <v>15000</v>
      </c>
      <c r="N30" s="1">
        <v>412959</v>
      </c>
      <c r="O30" s="1">
        <v>17206.625</v>
      </c>
    </row>
    <row r="31" spans="1:15" x14ac:dyDescent="0.25">
      <c r="A31" s="2" t="s">
        <v>73</v>
      </c>
      <c r="B31" s="10">
        <v>78</v>
      </c>
      <c r="C31" s="2">
        <v>30</v>
      </c>
      <c r="D31" s="1">
        <v>1536900</v>
      </c>
      <c r="E31" s="5">
        <v>169059</v>
      </c>
      <c r="F31" s="4">
        <v>15000</v>
      </c>
      <c r="G31" s="1">
        <v>1720959</v>
      </c>
      <c r="H31" s="7">
        <v>1283000</v>
      </c>
      <c r="I31" s="4">
        <v>437959</v>
      </c>
      <c r="J31" s="4">
        <v>10000</v>
      </c>
      <c r="K31" s="1">
        <v>427959</v>
      </c>
      <c r="L31" s="4"/>
      <c r="M31" s="4">
        <v>15000</v>
      </c>
      <c r="N31" s="1">
        <v>412959</v>
      </c>
      <c r="O31" s="1">
        <v>17206.625</v>
      </c>
    </row>
    <row r="32" spans="1:15" x14ac:dyDescent="0.25">
      <c r="A32" s="2" t="s">
        <v>74</v>
      </c>
      <c r="B32" s="10">
        <v>78</v>
      </c>
      <c r="C32" s="2">
        <v>30</v>
      </c>
      <c r="D32" s="1">
        <v>1536900</v>
      </c>
      <c r="E32" s="5">
        <v>169059</v>
      </c>
      <c r="F32" s="4">
        <v>15000</v>
      </c>
      <c r="G32" s="1">
        <v>1720959</v>
      </c>
      <c r="H32" s="7">
        <v>1283000</v>
      </c>
      <c r="I32" s="4">
        <v>437959</v>
      </c>
      <c r="J32" s="4">
        <v>10000</v>
      </c>
      <c r="K32" s="1">
        <v>427959</v>
      </c>
      <c r="L32" s="4"/>
      <c r="M32" s="4">
        <v>15000</v>
      </c>
      <c r="N32" s="1">
        <v>412959</v>
      </c>
      <c r="O32" s="1">
        <v>17206.625</v>
      </c>
    </row>
    <row r="33" spans="1:15" x14ac:dyDescent="0.25">
      <c r="A33" s="2" t="s">
        <v>75</v>
      </c>
      <c r="B33" s="10">
        <v>78</v>
      </c>
      <c r="C33" s="2">
        <v>30</v>
      </c>
      <c r="D33" s="1">
        <v>1536900</v>
      </c>
      <c r="E33" s="5">
        <v>169059</v>
      </c>
      <c r="F33" s="4">
        <v>15000</v>
      </c>
      <c r="G33" s="1">
        <v>1720959</v>
      </c>
      <c r="H33" s="7">
        <v>1283000</v>
      </c>
      <c r="I33" s="4">
        <v>437959</v>
      </c>
      <c r="J33" s="4">
        <v>10000</v>
      </c>
      <c r="K33" s="1">
        <v>427959</v>
      </c>
      <c r="L33" s="4"/>
      <c r="M33" s="4">
        <v>15000</v>
      </c>
      <c r="N33" s="1">
        <v>412959</v>
      </c>
      <c r="O33" s="1">
        <v>17206.625</v>
      </c>
    </row>
    <row r="34" spans="1:15" x14ac:dyDescent="0.25">
      <c r="A34" s="2" t="s">
        <v>76</v>
      </c>
      <c r="B34" s="10">
        <v>78</v>
      </c>
      <c r="C34" s="2">
        <v>30</v>
      </c>
      <c r="D34" s="1">
        <v>1536900</v>
      </c>
      <c r="E34" s="5">
        <v>169059</v>
      </c>
      <c r="F34" s="4">
        <v>15000</v>
      </c>
      <c r="G34" s="1">
        <v>1720959</v>
      </c>
      <c r="H34" s="7">
        <v>1283000</v>
      </c>
      <c r="I34" s="4">
        <v>437959</v>
      </c>
      <c r="J34" s="4">
        <v>10000</v>
      </c>
      <c r="K34" s="1">
        <v>427959</v>
      </c>
      <c r="L34" s="4"/>
      <c r="M34" s="4">
        <v>15000</v>
      </c>
      <c r="N34" s="1">
        <v>412959</v>
      </c>
      <c r="O34" s="1">
        <v>17206.625</v>
      </c>
    </row>
    <row r="35" spans="1:15" x14ac:dyDescent="0.25">
      <c r="A35" s="2" t="s">
        <v>77</v>
      </c>
      <c r="B35" s="10">
        <v>78</v>
      </c>
      <c r="C35" s="2">
        <v>30</v>
      </c>
      <c r="D35" s="1"/>
      <c r="E35" s="5">
        <v>0</v>
      </c>
      <c r="F35" s="4"/>
      <c r="G35" s="1">
        <v>0</v>
      </c>
      <c r="H35" s="7"/>
      <c r="I35" s="4">
        <v>0</v>
      </c>
      <c r="J35" s="4"/>
      <c r="K35" s="1">
        <v>0</v>
      </c>
      <c r="L35" s="4"/>
      <c r="M35" s="4"/>
      <c r="N35" s="1">
        <v>0</v>
      </c>
      <c r="O35" s="1">
        <v>0</v>
      </c>
    </row>
    <row r="36" spans="1:15" x14ac:dyDescent="0.25">
      <c r="A36" s="2" t="s">
        <v>78</v>
      </c>
      <c r="B36" s="10">
        <v>78</v>
      </c>
      <c r="C36" s="2">
        <v>30</v>
      </c>
      <c r="D36" s="1">
        <v>1536900</v>
      </c>
      <c r="E36" s="5">
        <v>169059</v>
      </c>
      <c r="F36" s="4">
        <v>15000</v>
      </c>
      <c r="G36" s="1">
        <v>1720959</v>
      </c>
      <c r="H36" s="7">
        <v>1283000</v>
      </c>
      <c r="I36" s="4">
        <v>437959</v>
      </c>
      <c r="J36" s="4">
        <v>10000</v>
      </c>
      <c r="K36" s="1">
        <v>427959</v>
      </c>
      <c r="L36" s="4"/>
      <c r="M36" s="4">
        <v>15000</v>
      </c>
      <c r="N36" s="1">
        <v>412959</v>
      </c>
      <c r="O36" s="1">
        <v>17206.625</v>
      </c>
    </row>
    <row r="37" spans="1:15" x14ac:dyDescent="0.25">
      <c r="A37" s="2" t="s">
        <v>79</v>
      </c>
      <c r="B37" s="10">
        <v>78</v>
      </c>
      <c r="C37" s="2">
        <v>30</v>
      </c>
      <c r="D37" s="1">
        <v>1536900</v>
      </c>
      <c r="E37" s="5">
        <v>169059</v>
      </c>
      <c r="F37" s="4">
        <v>15000</v>
      </c>
      <c r="G37" s="1">
        <v>1720959</v>
      </c>
      <c r="H37" s="7">
        <v>1283000</v>
      </c>
      <c r="I37" s="4">
        <v>437959</v>
      </c>
      <c r="J37" s="4">
        <v>10000</v>
      </c>
      <c r="K37" s="1">
        <v>427959</v>
      </c>
      <c r="L37" s="4"/>
      <c r="M37" s="4">
        <v>15000</v>
      </c>
      <c r="N37" s="1">
        <v>412959</v>
      </c>
      <c r="O37" s="1">
        <v>17206.625</v>
      </c>
    </row>
    <row r="38" spans="1:15" x14ac:dyDescent="0.25">
      <c r="A38" s="2" t="s">
        <v>80</v>
      </c>
      <c r="B38" s="10">
        <v>78</v>
      </c>
      <c r="C38" s="2">
        <v>30</v>
      </c>
      <c r="D38" s="1">
        <v>1536900</v>
      </c>
      <c r="E38" s="5">
        <v>169059</v>
      </c>
      <c r="F38" s="4">
        <v>15000</v>
      </c>
      <c r="G38" s="1">
        <v>1720959</v>
      </c>
      <c r="H38" s="7">
        <v>1283000</v>
      </c>
      <c r="I38" s="4">
        <v>437959</v>
      </c>
      <c r="J38" s="4">
        <v>10000</v>
      </c>
      <c r="K38" s="1">
        <v>427959</v>
      </c>
      <c r="L38" s="4"/>
      <c r="M38" s="4">
        <v>15000</v>
      </c>
      <c r="N38" s="1">
        <v>412959</v>
      </c>
      <c r="O38" s="1">
        <v>17206.625</v>
      </c>
    </row>
    <row r="39" spans="1:15" x14ac:dyDescent="0.25">
      <c r="A39" s="2" t="s">
        <v>81</v>
      </c>
      <c r="B39" s="10">
        <v>78</v>
      </c>
      <c r="C39" s="2">
        <v>30</v>
      </c>
      <c r="D39" s="1">
        <v>1536900</v>
      </c>
      <c r="E39" s="5">
        <v>169059</v>
      </c>
      <c r="F39" s="4">
        <v>15000</v>
      </c>
      <c r="G39" s="1">
        <v>1720959</v>
      </c>
      <c r="H39" s="7">
        <v>1283000</v>
      </c>
      <c r="I39" s="4">
        <v>437959</v>
      </c>
      <c r="J39" s="4">
        <v>10000</v>
      </c>
      <c r="K39" s="1">
        <v>427959</v>
      </c>
      <c r="L39" s="4"/>
      <c r="M39" s="4">
        <v>15000</v>
      </c>
      <c r="N39" s="1">
        <v>412959</v>
      </c>
      <c r="O39" s="1">
        <v>17206.625</v>
      </c>
    </row>
    <row r="40" spans="1:15" x14ac:dyDescent="0.25">
      <c r="A40" s="2" t="s">
        <v>82</v>
      </c>
      <c r="B40" s="10">
        <v>78</v>
      </c>
      <c r="C40" s="2">
        <v>30</v>
      </c>
      <c r="D40" s="1">
        <v>1536900</v>
      </c>
      <c r="E40" s="5">
        <v>169059</v>
      </c>
      <c r="F40" s="4">
        <v>15000</v>
      </c>
      <c r="G40" s="1">
        <v>1720959</v>
      </c>
      <c r="H40" s="7">
        <v>1283000</v>
      </c>
      <c r="I40" s="4">
        <v>437959</v>
      </c>
      <c r="J40" s="4">
        <v>10000</v>
      </c>
      <c r="K40" s="1">
        <v>427959</v>
      </c>
      <c r="L40" s="4"/>
      <c r="M40" s="4">
        <v>15000</v>
      </c>
      <c r="N40" s="1">
        <v>412959</v>
      </c>
      <c r="O40" s="1">
        <v>17206.625</v>
      </c>
    </row>
    <row r="41" spans="1:15" x14ac:dyDescent="0.25">
      <c r="A41" s="2" t="s">
        <v>83</v>
      </c>
      <c r="B41" s="10">
        <v>78</v>
      </c>
      <c r="C41" s="2">
        <v>30</v>
      </c>
      <c r="D41" s="1">
        <v>1536900</v>
      </c>
      <c r="E41" s="5">
        <v>169059</v>
      </c>
      <c r="F41" s="4">
        <v>15000</v>
      </c>
      <c r="G41" s="1">
        <v>1720959</v>
      </c>
      <c r="H41" s="7">
        <v>1283000</v>
      </c>
      <c r="I41" s="4">
        <v>437959</v>
      </c>
      <c r="J41" s="4">
        <v>10000</v>
      </c>
      <c r="K41" s="1">
        <v>427959</v>
      </c>
      <c r="L41" s="4"/>
      <c r="M41" s="4">
        <v>15000</v>
      </c>
      <c r="N41" s="1">
        <v>412959</v>
      </c>
      <c r="O41" s="1">
        <v>17206.625</v>
      </c>
    </row>
    <row r="42" spans="1:15" x14ac:dyDescent="0.25">
      <c r="A42" s="2" t="s">
        <v>84</v>
      </c>
      <c r="B42" s="10">
        <v>78</v>
      </c>
      <c r="C42" s="2">
        <v>30</v>
      </c>
      <c r="D42" s="1">
        <v>1536900</v>
      </c>
      <c r="E42" s="5">
        <v>169059</v>
      </c>
      <c r="F42" s="4">
        <v>15000</v>
      </c>
      <c r="G42" s="1">
        <v>1720959</v>
      </c>
      <c r="H42" s="7">
        <v>1283000</v>
      </c>
      <c r="I42" s="4">
        <v>437959</v>
      </c>
      <c r="J42" s="4">
        <v>10000</v>
      </c>
      <c r="K42" s="1">
        <v>427959</v>
      </c>
      <c r="L42" s="4"/>
      <c r="M42" s="4">
        <v>15000</v>
      </c>
      <c r="N42" s="1">
        <v>412959</v>
      </c>
      <c r="O42" s="1">
        <v>17206.625</v>
      </c>
    </row>
    <row r="43" spans="1:15" x14ac:dyDescent="0.25">
      <c r="A43" s="2" t="s">
        <v>85</v>
      </c>
      <c r="B43" s="10">
        <v>78</v>
      </c>
      <c r="C43" s="2">
        <v>30</v>
      </c>
      <c r="D43" s="1">
        <v>1536900</v>
      </c>
      <c r="E43" s="5">
        <v>169059</v>
      </c>
      <c r="F43" s="4">
        <v>15000</v>
      </c>
      <c r="G43" s="1">
        <v>1720959</v>
      </c>
      <c r="H43" s="7">
        <v>1283000</v>
      </c>
      <c r="I43" s="4">
        <v>437959</v>
      </c>
      <c r="J43" s="4">
        <v>10000</v>
      </c>
      <c r="K43" s="1">
        <v>427959</v>
      </c>
      <c r="L43" s="4"/>
      <c r="M43" s="4">
        <v>15000</v>
      </c>
      <c r="N43" s="1">
        <v>412959</v>
      </c>
      <c r="O43" s="1">
        <v>17206.625</v>
      </c>
    </row>
    <row r="44" spans="1:15" x14ac:dyDescent="0.25">
      <c r="A44" s="2" t="s">
        <v>86</v>
      </c>
      <c r="B44" s="10">
        <v>74</v>
      </c>
      <c r="C44" s="2">
        <v>30</v>
      </c>
      <c r="D44" s="1"/>
      <c r="E44" s="4">
        <v>0</v>
      </c>
      <c r="F44" s="4"/>
      <c r="G44" s="1">
        <v>0</v>
      </c>
      <c r="H44" s="7"/>
      <c r="I44" s="4">
        <v>0</v>
      </c>
      <c r="J44" s="4"/>
      <c r="K44" s="1">
        <v>0</v>
      </c>
      <c r="L44" s="4"/>
      <c r="M44" s="4"/>
      <c r="N44" s="1">
        <v>0</v>
      </c>
      <c r="O44" s="1">
        <v>0</v>
      </c>
    </row>
    <row r="45" spans="1:15" x14ac:dyDescent="0.25">
      <c r="A45" s="3" t="s">
        <v>87</v>
      </c>
      <c r="B45" s="10">
        <v>72</v>
      </c>
      <c r="C45" s="3">
        <v>30</v>
      </c>
      <c r="D45" s="1"/>
      <c r="E45" s="5">
        <v>0</v>
      </c>
      <c r="F45" s="4"/>
      <c r="G45" s="1">
        <v>0</v>
      </c>
      <c r="H45" s="7"/>
      <c r="I45" s="4">
        <v>0</v>
      </c>
      <c r="J45" s="4"/>
      <c r="K45" s="1">
        <v>0</v>
      </c>
      <c r="L45" s="4"/>
      <c r="M45" s="4"/>
      <c r="N45" s="1">
        <v>0</v>
      </c>
      <c r="O45" s="1">
        <v>0</v>
      </c>
    </row>
    <row r="46" spans="1:15" x14ac:dyDescent="0.25">
      <c r="A46" s="2" t="s">
        <v>88</v>
      </c>
      <c r="B46" s="10">
        <v>75</v>
      </c>
      <c r="C46" s="2">
        <v>30</v>
      </c>
      <c r="D46" s="1"/>
      <c r="E46" s="5">
        <v>0</v>
      </c>
      <c r="F46" s="4"/>
      <c r="G46" s="1">
        <v>0</v>
      </c>
      <c r="H46" s="7"/>
      <c r="I46" s="4">
        <v>0</v>
      </c>
      <c r="J46" s="4"/>
      <c r="K46" s="1">
        <v>0</v>
      </c>
      <c r="L46" s="4"/>
      <c r="M46" s="4"/>
      <c r="N46" s="1">
        <v>0</v>
      </c>
      <c r="O46" s="1">
        <v>0</v>
      </c>
    </row>
    <row r="47" spans="1:15" x14ac:dyDescent="0.25">
      <c r="A47" s="3" t="s">
        <v>89</v>
      </c>
      <c r="B47" s="10">
        <v>75</v>
      </c>
      <c r="C47" s="3">
        <v>30</v>
      </c>
      <c r="D47" s="1"/>
      <c r="E47" s="5">
        <v>0</v>
      </c>
      <c r="F47" s="4"/>
      <c r="G47" s="1">
        <v>0</v>
      </c>
      <c r="H47" s="7"/>
      <c r="I47" s="4">
        <v>0</v>
      </c>
      <c r="J47" s="4"/>
      <c r="K47" s="1">
        <v>0</v>
      </c>
      <c r="L47" s="4"/>
      <c r="M47" s="4"/>
      <c r="N47" s="1">
        <v>0</v>
      </c>
      <c r="O47" s="1">
        <v>0</v>
      </c>
    </row>
    <row r="48" spans="1:15" x14ac:dyDescent="0.25">
      <c r="A48" s="2" t="s">
        <v>90</v>
      </c>
      <c r="B48" s="10">
        <v>75</v>
      </c>
      <c r="C48" s="2">
        <v>30</v>
      </c>
      <c r="D48" s="1">
        <v>1510500</v>
      </c>
      <c r="E48" s="5">
        <v>166155</v>
      </c>
      <c r="F48" s="4">
        <v>15000</v>
      </c>
      <c r="G48" s="1">
        <v>1691655</v>
      </c>
      <c r="H48" s="7">
        <v>1262000</v>
      </c>
      <c r="I48" s="4">
        <v>429655</v>
      </c>
      <c r="J48" s="4">
        <v>10000</v>
      </c>
      <c r="K48" s="1">
        <v>419655</v>
      </c>
      <c r="L48" s="4"/>
      <c r="M48" s="4">
        <v>15000</v>
      </c>
      <c r="N48" s="1">
        <v>404655</v>
      </c>
      <c r="O48" s="1">
        <v>16860.625</v>
      </c>
    </row>
    <row r="49" spans="1:15" x14ac:dyDescent="0.25">
      <c r="A49" s="3" t="s">
        <v>91</v>
      </c>
      <c r="B49" s="10">
        <v>75</v>
      </c>
      <c r="C49" s="3">
        <v>30</v>
      </c>
      <c r="D49" s="1">
        <v>1510500</v>
      </c>
      <c r="E49" s="5">
        <v>166155</v>
      </c>
      <c r="F49" s="4">
        <v>15000</v>
      </c>
      <c r="G49" s="1">
        <v>1691655</v>
      </c>
      <c r="H49" s="7">
        <v>1262000</v>
      </c>
      <c r="I49" s="4">
        <v>429655</v>
      </c>
      <c r="J49" s="4">
        <v>10000</v>
      </c>
      <c r="K49" s="1">
        <v>419655</v>
      </c>
      <c r="L49" s="4"/>
      <c r="M49" s="4">
        <v>15000</v>
      </c>
      <c r="N49" s="1">
        <v>404655</v>
      </c>
      <c r="O49" s="1">
        <v>16860.625</v>
      </c>
    </row>
    <row r="50" spans="1:15" x14ac:dyDescent="0.25">
      <c r="A50" s="2" t="s">
        <v>92</v>
      </c>
      <c r="B50" s="10">
        <v>75</v>
      </c>
      <c r="C50" s="2">
        <v>30</v>
      </c>
      <c r="D50" s="1">
        <v>1510500</v>
      </c>
      <c r="E50" s="5">
        <v>166155</v>
      </c>
      <c r="F50" s="4">
        <v>15000</v>
      </c>
      <c r="G50" s="1">
        <v>1691655</v>
      </c>
      <c r="H50" s="7">
        <v>1262000</v>
      </c>
      <c r="I50" s="4">
        <v>429655</v>
      </c>
      <c r="J50" s="4">
        <v>10000</v>
      </c>
      <c r="K50" s="1">
        <v>419655</v>
      </c>
      <c r="L50" s="4"/>
      <c r="M50" s="4">
        <v>15000</v>
      </c>
      <c r="N50" s="1">
        <v>404655</v>
      </c>
      <c r="O50" s="1">
        <v>16860.625</v>
      </c>
    </row>
    <row r="51" spans="1:15" x14ac:dyDescent="0.25">
      <c r="A51" s="3" t="s">
        <v>93</v>
      </c>
      <c r="B51" s="10">
        <v>75</v>
      </c>
      <c r="C51" s="3">
        <v>30</v>
      </c>
      <c r="D51" s="1">
        <v>1510500</v>
      </c>
      <c r="E51" s="5">
        <v>166155</v>
      </c>
      <c r="F51" s="4">
        <v>15000</v>
      </c>
      <c r="G51" s="1">
        <v>1691655</v>
      </c>
      <c r="H51" s="7">
        <v>1262000</v>
      </c>
      <c r="I51" s="4">
        <v>429655</v>
      </c>
      <c r="J51" s="4">
        <v>10000</v>
      </c>
      <c r="K51" s="1">
        <v>419655</v>
      </c>
      <c r="L51" s="4"/>
      <c r="M51" s="4">
        <v>15000</v>
      </c>
      <c r="N51" s="1">
        <v>404655</v>
      </c>
      <c r="O51" s="1">
        <v>16860.625</v>
      </c>
    </row>
    <row r="52" spans="1:15" x14ac:dyDescent="0.25">
      <c r="A52" s="2" t="s">
        <v>94</v>
      </c>
      <c r="B52" s="10">
        <v>75</v>
      </c>
      <c r="C52" s="2">
        <v>30</v>
      </c>
      <c r="D52" s="1"/>
      <c r="E52" s="5">
        <v>0</v>
      </c>
      <c r="F52" s="4"/>
      <c r="G52" s="1">
        <v>0</v>
      </c>
      <c r="H52" s="7"/>
      <c r="I52" s="4">
        <v>0</v>
      </c>
      <c r="J52" s="4"/>
      <c r="K52" s="1">
        <v>0</v>
      </c>
      <c r="L52" s="4"/>
      <c r="M52" s="4"/>
      <c r="N52" s="1">
        <v>0</v>
      </c>
      <c r="O52" s="1">
        <v>0</v>
      </c>
    </row>
    <row r="53" spans="1:15" x14ac:dyDescent="0.25">
      <c r="A53" s="3" t="s">
        <v>95</v>
      </c>
      <c r="B53" s="10">
        <v>75</v>
      </c>
      <c r="C53" s="3">
        <v>30</v>
      </c>
      <c r="D53" s="1">
        <v>1510500</v>
      </c>
      <c r="E53" s="5">
        <v>166155</v>
      </c>
      <c r="F53" s="4">
        <v>15000</v>
      </c>
      <c r="G53" s="1">
        <v>1691655</v>
      </c>
      <c r="H53" s="7">
        <v>1262000</v>
      </c>
      <c r="I53" s="4">
        <v>429655</v>
      </c>
      <c r="J53" s="4">
        <v>10000</v>
      </c>
      <c r="K53" s="1">
        <v>419655</v>
      </c>
      <c r="L53" s="4"/>
      <c r="M53" s="4">
        <v>15000</v>
      </c>
      <c r="N53" s="1">
        <v>404655</v>
      </c>
      <c r="O53" s="1">
        <v>16860.625</v>
      </c>
    </row>
    <row r="54" spans="1:15" x14ac:dyDescent="0.25">
      <c r="A54" s="2" t="s">
        <v>96</v>
      </c>
      <c r="B54" s="10">
        <v>75</v>
      </c>
      <c r="C54" s="2">
        <v>30</v>
      </c>
      <c r="D54" s="1">
        <v>1510500</v>
      </c>
      <c r="E54" s="5">
        <v>166155</v>
      </c>
      <c r="F54" s="4">
        <v>15000</v>
      </c>
      <c r="G54" s="1">
        <v>1691655</v>
      </c>
      <c r="H54" s="7">
        <v>1262000</v>
      </c>
      <c r="I54" s="4">
        <v>429655</v>
      </c>
      <c r="J54" s="4">
        <v>10000</v>
      </c>
      <c r="K54" s="1">
        <v>419655</v>
      </c>
      <c r="L54" s="4"/>
      <c r="M54" s="4">
        <v>15000</v>
      </c>
      <c r="N54" s="1">
        <v>404655</v>
      </c>
      <c r="O54" s="1">
        <v>16860.625</v>
      </c>
    </row>
    <row r="55" spans="1:15" x14ac:dyDescent="0.25">
      <c r="A55" s="3" t="s">
        <v>97</v>
      </c>
      <c r="B55" s="10">
        <v>75</v>
      </c>
      <c r="C55" s="3">
        <v>30</v>
      </c>
      <c r="D55" s="1">
        <v>1510500</v>
      </c>
      <c r="E55" s="5">
        <v>166155</v>
      </c>
      <c r="F55" s="4">
        <v>15000</v>
      </c>
      <c r="G55" s="1">
        <v>1691655</v>
      </c>
      <c r="H55" s="7">
        <v>1262000</v>
      </c>
      <c r="I55" s="4">
        <v>429655</v>
      </c>
      <c r="J55" s="4">
        <v>10000</v>
      </c>
      <c r="K55" s="1">
        <v>419655</v>
      </c>
      <c r="L55" s="4"/>
      <c r="M55" s="4">
        <v>15000</v>
      </c>
      <c r="N55" s="1">
        <v>404655</v>
      </c>
      <c r="O55" s="1">
        <v>16860.625</v>
      </c>
    </row>
    <row r="56" spans="1:15" x14ac:dyDescent="0.25">
      <c r="A56" s="2" t="s">
        <v>98</v>
      </c>
      <c r="B56" s="10">
        <v>75</v>
      </c>
      <c r="C56" s="2">
        <v>30</v>
      </c>
      <c r="D56" s="1">
        <v>1510500</v>
      </c>
      <c r="E56" s="5">
        <v>166155</v>
      </c>
      <c r="F56" s="4">
        <v>15000</v>
      </c>
      <c r="G56" s="1">
        <v>1691655</v>
      </c>
      <c r="H56" s="7">
        <v>1262000</v>
      </c>
      <c r="I56" s="4">
        <v>429655</v>
      </c>
      <c r="J56" s="4">
        <v>10000</v>
      </c>
      <c r="K56" s="1">
        <v>419655</v>
      </c>
      <c r="L56" s="4"/>
      <c r="M56" s="4">
        <v>15000</v>
      </c>
      <c r="N56" s="1">
        <v>404655</v>
      </c>
      <c r="O56" s="1">
        <v>16860.625</v>
      </c>
    </row>
    <row r="57" spans="1:15" x14ac:dyDescent="0.25">
      <c r="A57" s="3" t="s">
        <v>99</v>
      </c>
      <c r="B57" s="10">
        <v>75</v>
      </c>
      <c r="C57" s="3">
        <v>30</v>
      </c>
      <c r="D57" s="1">
        <v>1510500</v>
      </c>
      <c r="E57" s="5">
        <v>166155</v>
      </c>
      <c r="F57" s="4">
        <v>15000</v>
      </c>
      <c r="G57" s="1">
        <v>1691655</v>
      </c>
      <c r="H57" s="7">
        <v>1262000</v>
      </c>
      <c r="I57" s="4">
        <v>429655</v>
      </c>
      <c r="J57" s="4">
        <v>10000</v>
      </c>
      <c r="K57" s="1">
        <v>419655</v>
      </c>
      <c r="L57" s="4"/>
      <c r="M57" s="4">
        <v>15000</v>
      </c>
      <c r="N57" s="1">
        <v>404655</v>
      </c>
      <c r="O57" s="1">
        <v>16860.625</v>
      </c>
    </row>
    <row r="58" spans="1:15" x14ac:dyDescent="0.25">
      <c r="A58" s="2" t="s">
        <v>100</v>
      </c>
      <c r="B58" s="10">
        <v>75</v>
      </c>
      <c r="C58" s="2">
        <v>30</v>
      </c>
      <c r="D58" s="1">
        <v>1510500</v>
      </c>
      <c r="E58" s="5">
        <v>166155</v>
      </c>
      <c r="F58" s="4">
        <v>15000</v>
      </c>
      <c r="G58" s="1">
        <v>1691655</v>
      </c>
      <c r="H58" s="7">
        <v>1262000</v>
      </c>
      <c r="I58" s="4">
        <v>429655</v>
      </c>
      <c r="J58" s="4">
        <v>10000</v>
      </c>
      <c r="K58" s="1">
        <v>419655</v>
      </c>
      <c r="L58" s="4"/>
      <c r="M58" s="4">
        <v>15000</v>
      </c>
      <c r="N58" s="1">
        <v>404655</v>
      </c>
      <c r="O58" s="1">
        <v>16860.625</v>
      </c>
    </row>
    <row r="59" spans="1:15" x14ac:dyDescent="0.25">
      <c r="A59" s="3" t="s">
        <v>101</v>
      </c>
      <c r="B59" s="10">
        <v>75</v>
      </c>
      <c r="C59" s="3">
        <v>30</v>
      </c>
      <c r="D59" s="1">
        <v>1510500</v>
      </c>
      <c r="E59" s="5">
        <v>166155</v>
      </c>
      <c r="F59" s="4">
        <v>15000</v>
      </c>
      <c r="G59" s="1">
        <v>1691655</v>
      </c>
      <c r="H59" s="7">
        <v>1262000</v>
      </c>
      <c r="I59" s="4">
        <v>429655</v>
      </c>
      <c r="J59" s="4">
        <v>10000</v>
      </c>
      <c r="K59" s="1">
        <v>419655</v>
      </c>
      <c r="L59" s="4"/>
      <c r="M59" s="4">
        <v>15000</v>
      </c>
      <c r="N59" s="1">
        <v>404655</v>
      </c>
      <c r="O59" s="1">
        <v>16860.625</v>
      </c>
    </row>
    <row r="60" spans="1:15" x14ac:dyDescent="0.25">
      <c r="A60" s="2" t="s">
        <v>102</v>
      </c>
      <c r="B60" s="10">
        <v>75</v>
      </c>
      <c r="C60" s="2">
        <v>30</v>
      </c>
      <c r="D60" s="1">
        <v>1510500</v>
      </c>
      <c r="E60" s="5">
        <v>166155</v>
      </c>
      <c r="F60" s="4">
        <v>15000</v>
      </c>
      <c r="G60" s="1">
        <v>1691655</v>
      </c>
      <c r="H60" s="7">
        <v>1262000</v>
      </c>
      <c r="I60" s="4">
        <v>429655</v>
      </c>
      <c r="J60" s="4">
        <v>10000</v>
      </c>
      <c r="K60" s="1">
        <v>419655</v>
      </c>
      <c r="L60" s="4"/>
      <c r="M60" s="4">
        <v>15000</v>
      </c>
      <c r="N60" s="1">
        <v>404655</v>
      </c>
      <c r="O60" s="1">
        <v>16860.625</v>
      </c>
    </row>
    <row r="61" spans="1:15" x14ac:dyDescent="0.25">
      <c r="A61" s="3" t="s">
        <v>103</v>
      </c>
      <c r="B61" s="10">
        <v>75</v>
      </c>
      <c r="C61" s="3">
        <v>30</v>
      </c>
      <c r="D61" s="1">
        <v>1510500</v>
      </c>
      <c r="E61" s="5">
        <v>166155</v>
      </c>
      <c r="F61" s="4">
        <v>15000</v>
      </c>
      <c r="G61" s="1">
        <v>1691655</v>
      </c>
      <c r="H61" s="7">
        <v>1262000</v>
      </c>
      <c r="I61" s="4">
        <v>429655</v>
      </c>
      <c r="J61" s="4">
        <v>10000</v>
      </c>
      <c r="K61" s="1">
        <v>419655</v>
      </c>
      <c r="L61" s="4"/>
      <c r="M61" s="4">
        <v>15000</v>
      </c>
      <c r="N61" s="1">
        <v>404655</v>
      </c>
      <c r="O61" s="1">
        <v>16860.625</v>
      </c>
    </row>
    <row r="62" spans="1:15" x14ac:dyDescent="0.25">
      <c r="A62" s="2" t="s">
        <v>104</v>
      </c>
      <c r="B62" s="10">
        <v>90</v>
      </c>
      <c r="C62" s="2">
        <v>38</v>
      </c>
      <c r="D62" s="1">
        <v>1887300</v>
      </c>
      <c r="E62" s="4">
        <v>207603</v>
      </c>
      <c r="F62" s="4">
        <v>15000</v>
      </c>
      <c r="G62" s="1">
        <v>2109903</v>
      </c>
      <c r="H62" s="1">
        <v>1515000</v>
      </c>
      <c r="I62" s="4">
        <v>594903</v>
      </c>
      <c r="J62" s="4">
        <v>15000</v>
      </c>
      <c r="K62" s="1">
        <v>579903</v>
      </c>
      <c r="L62" s="4">
        <v>15000</v>
      </c>
      <c r="M62" s="4">
        <v>15000</v>
      </c>
      <c r="N62" s="1">
        <v>549903</v>
      </c>
      <c r="O62" s="1">
        <v>22912.625</v>
      </c>
    </row>
    <row r="63" spans="1:15" x14ac:dyDescent="0.25">
      <c r="A63" s="3" t="s">
        <v>105</v>
      </c>
      <c r="B63" s="10">
        <v>90</v>
      </c>
      <c r="C63" s="3">
        <v>38</v>
      </c>
      <c r="D63" s="1">
        <v>1887300</v>
      </c>
      <c r="E63" s="4">
        <v>207603</v>
      </c>
      <c r="F63" s="4">
        <v>15000</v>
      </c>
      <c r="G63" s="1">
        <v>2109903</v>
      </c>
      <c r="H63" s="1">
        <v>1515000</v>
      </c>
      <c r="I63" s="4">
        <v>594903</v>
      </c>
      <c r="J63" s="4">
        <v>15000</v>
      </c>
      <c r="K63" s="1">
        <v>579903</v>
      </c>
      <c r="L63" s="4">
        <v>15000</v>
      </c>
      <c r="M63" s="4">
        <v>15000</v>
      </c>
      <c r="N63" s="1">
        <v>549903</v>
      </c>
      <c r="O63" s="1">
        <v>22912.625</v>
      </c>
    </row>
    <row r="64" spans="1:15" x14ac:dyDescent="0.25">
      <c r="A64" s="2" t="s">
        <v>106</v>
      </c>
      <c r="B64" s="10">
        <v>90</v>
      </c>
      <c r="C64" s="2">
        <v>38</v>
      </c>
      <c r="D64" s="1">
        <v>1887300</v>
      </c>
      <c r="E64" s="4">
        <v>207603</v>
      </c>
      <c r="F64" s="4">
        <v>15000</v>
      </c>
      <c r="G64" s="1">
        <v>2109903</v>
      </c>
      <c r="H64" s="1">
        <v>1515000</v>
      </c>
      <c r="I64" s="4">
        <v>594903</v>
      </c>
      <c r="J64" s="4">
        <v>15000</v>
      </c>
      <c r="K64" s="1">
        <v>579903</v>
      </c>
      <c r="L64" s="4">
        <v>15000</v>
      </c>
      <c r="M64" s="4">
        <v>15000</v>
      </c>
      <c r="N64" s="1">
        <v>549903</v>
      </c>
      <c r="O64" s="1">
        <v>22912.625</v>
      </c>
    </row>
    <row r="65" spans="1:15" x14ac:dyDescent="0.25">
      <c r="A65" s="3" t="s">
        <v>107</v>
      </c>
      <c r="B65" s="10">
        <v>90</v>
      </c>
      <c r="C65" s="3">
        <v>38</v>
      </c>
      <c r="D65" s="1">
        <v>1887300</v>
      </c>
      <c r="E65" s="4">
        <v>207603</v>
      </c>
      <c r="F65" s="4">
        <v>15000</v>
      </c>
      <c r="G65" s="1">
        <v>2109903</v>
      </c>
      <c r="H65" s="1">
        <v>1515000</v>
      </c>
      <c r="I65" s="4">
        <v>594903</v>
      </c>
      <c r="J65" s="4">
        <v>15000</v>
      </c>
      <c r="K65" s="1">
        <v>579903</v>
      </c>
      <c r="L65" s="4">
        <v>15000</v>
      </c>
      <c r="M65" s="4">
        <v>15000</v>
      </c>
      <c r="N65" s="1">
        <v>549903</v>
      </c>
      <c r="O65" s="1">
        <v>22912.625</v>
      </c>
    </row>
    <row r="66" spans="1:15" x14ac:dyDescent="0.25">
      <c r="A66" s="2" t="s">
        <v>108</v>
      </c>
      <c r="B66" s="10">
        <v>90</v>
      </c>
      <c r="C66" s="2">
        <v>38</v>
      </c>
      <c r="D66" s="1">
        <v>1887300</v>
      </c>
      <c r="E66" s="4">
        <v>207603</v>
      </c>
      <c r="F66" s="4">
        <v>15000</v>
      </c>
      <c r="G66" s="1">
        <v>2109903</v>
      </c>
      <c r="H66" s="1">
        <v>1515000</v>
      </c>
      <c r="I66" s="4">
        <v>594903</v>
      </c>
      <c r="J66" s="4">
        <v>15000</v>
      </c>
      <c r="K66" s="1">
        <v>579903</v>
      </c>
      <c r="L66" s="4">
        <v>15000</v>
      </c>
      <c r="M66" s="4">
        <v>15000</v>
      </c>
      <c r="N66" s="1">
        <v>549903</v>
      </c>
      <c r="O66" s="1">
        <v>22912.625</v>
      </c>
    </row>
    <row r="67" spans="1:15" x14ac:dyDescent="0.25">
      <c r="A67" s="3" t="s">
        <v>109</v>
      </c>
      <c r="B67" s="10">
        <v>90</v>
      </c>
      <c r="C67" s="3">
        <v>38</v>
      </c>
      <c r="D67" s="1">
        <v>1887300</v>
      </c>
      <c r="E67" s="4">
        <v>207603</v>
      </c>
      <c r="F67" s="4">
        <v>15000</v>
      </c>
      <c r="G67" s="1">
        <v>2109903</v>
      </c>
      <c r="H67" s="1">
        <v>1515000</v>
      </c>
      <c r="I67" s="4">
        <v>594903</v>
      </c>
      <c r="J67" s="4">
        <v>15000</v>
      </c>
      <c r="K67" s="1">
        <v>579903</v>
      </c>
      <c r="L67" s="4">
        <v>15000</v>
      </c>
      <c r="M67" s="4">
        <v>15000</v>
      </c>
      <c r="N67" s="1">
        <v>549903</v>
      </c>
      <c r="O67" s="1">
        <v>22912.625</v>
      </c>
    </row>
    <row r="68" spans="1:15" x14ac:dyDescent="0.25">
      <c r="A68" s="2" t="s">
        <v>110</v>
      </c>
      <c r="B68" s="10">
        <v>90</v>
      </c>
      <c r="C68" s="2">
        <v>38</v>
      </c>
      <c r="D68" s="1">
        <v>1887300</v>
      </c>
      <c r="E68" s="4">
        <v>207603</v>
      </c>
      <c r="F68" s="4">
        <v>15000</v>
      </c>
      <c r="G68" s="1">
        <v>2109903</v>
      </c>
      <c r="H68" s="1">
        <v>1515000</v>
      </c>
      <c r="I68" s="4">
        <v>594903</v>
      </c>
      <c r="J68" s="4">
        <v>15000</v>
      </c>
      <c r="K68" s="1">
        <v>579903</v>
      </c>
      <c r="L68" s="4">
        <v>15000</v>
      </c>
      <c r="M68" s="4">
        <v>15000</v>
      </c>
      <c r="N68" s="1">
        <v>549903</v>
      </c>
      <c r="O68" s="1">
        <v>22912.625</v>
      </c>
    </row>
    <row r="69" spans="1:15" x14ac:dyDescent="0.25">
      <c r="A69" s="3" t="s">
        <v>111</v>
      </c>
      <c r="B69" s="10">
        <v>100</v>
      </c>
      <c r="C69" s="3">
        <v>38</v>
      </c>
      <c r="D69" s="1"/>
      <c r="E69" s="4">
        <v>0</v>
      </c>
      <c r="F69" s="4"/>
      <c r="G69" s="1">
        <v>0</v>
      </c>
      <c r="H69" s="1"/>
      <c r="I69" s="4">
        <v>0</v>
      </c>
      <c r="J69" s="4"/>
      <c r="K69" s="1">
        <v>0</v>
      </c>
      <c r="L69" s="4"/>
      <c r="M69" s="4"/>
      <c r="N69" s="1">
        <v>0</v>
      </c>
      <c r="O69" s="1">
        <v>0</v>
      </c>
    </row>
    <row r="70" spans="1:15" x14ac:dyDescent="0.25">
      <c r="A70" s="2" t="s">
        <v>112</v>
      </c>
      <c r="B70" s="10">
        <v>90</v>
      </c>
      <c r="C70" s="2">
        <v>38</v>
      </c>
      <c r="D70" s="1">
        <v>1815300</v>
      </c>
      <c r="E70" s="4">
        <v>199683</v>
      </c>
      <c r="F70" s="4">
        <v>15000</v>
      </c>
      <c r="G70" s="1">
        <v>2029983</v>
      </c>
      <c r="H70" s="1">
        <v>1515000</v>
      </c>
      <c r="I70" s="4">
        <v>514983</v>
      </c>
      <c r="J70" s="4">
        <v>15000</v>
      </c>
      <c r="K70" s="1">
        <v>499983</v>
      </c>
      <c r="L70" s="4">
        <v>15000</v>
      </c>
      <c r="M70" s="4">
        <v>15000</v>
      </c>
      <c r="N70" s="1">
        <v>469983</v>
      </c>
      <c r="O70" s="1">
        <v>19582.625</v>
      </c>
    </row>
    <row r="71" spans="1:15" x14ac:dyDescent="0.25">
      <c r="A71" s="3" t="s">
        <v>113</v>
      </c>
      <c r="B71" s="10">
        <v>90</v>
      </c>
      <c r="C71" s="3">
        <v>38</v>
      </c>
      <c r="D71" s="1">
        <v>1815300</v>
      </c>
      <c r="E71" s="4">
        <v>199683</v>
      </c>
      <c r="F71" s="4">
        <v>15000</v>
      </c>
      <c r="G71" s="1">
        <v>2029983</v>
      </c>
      <c r="H71" s="1">
        <v>1515000</v>
      </c>
      <c r="I71" s="4">
        <v>514983</v>
      </c>
      <c r="J71" s="4">
        <v>15000</v>
      </c>
      <c r="K71" s="1">
        <v>499983</v>
      </c>
      <c r="L71" s="4">
        <v>15000</v>
      </c>
      <c r="M71" s="4">
        <v>15000</v>
      </c>
      <c r="N71" s="1">
        <v>469983</v>
      </c>
      <c r="O71" s="1">
        <v>19582.625</v>
      </c>
    </row>
    <row r="72" spans="1:15" x14ac:dyDescent="0.25">
      <c r="A72" s="2" t="s">
        <v>114</v>
      </c>
      <c r="B72" s="10">
        <v>90</v>
      </c>
      <c r="C72" s="2">
        <v>38</v>
      </c>
      <c r="D72" s="1">
        <v>1815300</v>
      </c>
      <c r="E72" s="4">
        <v>199683</v>
      </c>
      <c r="F72" s="4">
        <v>15000</v>
      </c>
      <c r="G72" s="1">
        <v>2029983</v>
      </c>
      <c r="H72" s="1">
        <v>1515000</v>
      </c>
      <c r="I72" s="4">
        <v>514983</v>
      </c>
      <c r="J72" s="4">
        <v>15000</v>
      </c>
      <c r="K72" s="1">
        <v>499983</v>
      </c>
      <c r="L72" s="4">
        <v>15000</v>
      </c>
      <c r="M72" s="4">
        <v>15000</v>
      </c>
      <c r="N72" s="1">
        <v>469983</v>
      </c>
      <c r="O72" s="1">
        <v>19582.625</v>
      </c>
    </row>
    <row r="73" spans="1:15" x14ac:dyDescent="0.25">
      <c r="A73" s="3" t="s">
        <v>115</v>
      </c>
      <c r="B73" s="10">
        <v>90</v>
      </c>
      <c r="C73" s="3">
        <v>38</v>
      </c>
      <c r="D73" s="1">
        <v>1887300</v>
      </c>
      <c r="E73" s="4">
        <v>207603</v>
      </c>
      <c r="F73" s="4">
        <v>15000</v>
      </c>
      <c r="G73" s="1">
        <v>2109903</v>
      </c>
      <c r="H73" s="1">
        <v>1515000</v>
      </c>
      <c r="I73" s="4">
        <v>594903</v>
      </c>
      <c r="J73" s="4">
        <v>15000</v>
      </c>
      <c r="K73" s="1">
        <v>579903</v>
      </c>
      <c r="L73" s="4">
        <v>15000</v>
      </c>
      <c r="M73" s="4">
        <v>15000</v>
      </c>
      <c r="N73" s="1">
        <v>549903</v>
      </c>
      <c r="O73" s="1">
        <v>22912.625</v>
      </c>
    </row>
    <row r="74" spans="1:15" x14ac:dyDescent="0.25">
      <c r="A74" s="2" t="s">
        <v>116</v>
      </c>
      <c r="B74" s="10">
        <v>90</v>
      </c>
      <c r="C74" s="2">
        <v>38</v>
      </c>
      <c r="D74" s="1">
        <v>1887300</v>
      </c>
      <c r="E74" s="4">
        <v>207603</v>
      </c>
      <c r="F74" s="4">
        <v>15000</v>
      </c>
      <c r="G74" s="1">
        <v>2109903</v>
      </c>
      <c r="H74" s="1">
        <v>1515000</v>
      </c>
      <c r="I74" s="4">
        <v>594903</v>
      </c>
      <c r="J74" s="4">
        <v>15000</v>
      </c>
      <c r="K74" s="1">
        <v>579903</v>
      </c>
      <c r="L74" s="4">
        <v>15000</v>
      </c>
      <c r="M74" s="4">
        <v>15000</v>
      </c>
      <c r="N74" s="1">
        <v>549903</v>
      </c>
      <c r="O74" s="1">
        <v>22912.625</v>
      </c>
    </row>
    <row r="75" spans="1:15" x14ac:dyDescent="0.25">
      <c r="A75" s="3" t="s">
        <v>117</v>
      </c>
      <c r="B75" s="10">
        <v>90</v>
      </c>
      <c r="C75" s="3">
        <v>38</v>
      </c>
      <c r="D75" s="1">
        <v>1887300</v>
      </c>
      <c r="E75" s="4">
        <v>207603</v>
      </c>
      <c r="F75" s="4">
        <v>15000</v>
      </c>
      <c r="G75" s="1">
        <v>2109903</v>
      </c>
      <c r="H75" s="1">
        <v>1515000</v>
      </c>
      <c r="I75" s="4">
        <v>594903</v>
      </c>
      <c r="J75" s="4">
        <v>15000</v>
      </c>
      <c r="K75" s="1">
        <v>579903</v>
      </c>
      <c r="L75" s="4">
        <v>15000</v>
      </c>
      <c r="M75" s="4">
        <v>15000</v>
      </c>
      <c r="N75" s="1">
        <v>549903</v>
      </c>
      <c r="O75" s="1">
        <v>22912.625</v>
      </c>
    </row>
    <row r="76" spans="1:15" x14ac:dyDescent="0.25">
      <c r="A76" s="2" t="s">
        <v>118</v>
      </c>
      <c r="B76" s="10">
        <v>90</v>
      </c>
      <c r="C76" s="2">
        <v>38</v>
      </c>
      <c r="D76" s="1">
        <v>1887300</v>
      </c>
      <c r="E76" s="4">
        <v>207603</v>
      </c>
      <c r="F76" s="4">
        <v>15000</v>
      </c>
      <c r="G76" s="1">
        <v>2109903</v>
      </c>
      <c r="H76" s="1">
        <v>1515000</v>
      </c>
      <c r="I76" s="4">
        <v>594903</v>
      </c>
      <c r="J76" s="4">
        <v>15000</v>
      </c>
      <c r="K76" s="1">
        <v>579903</v>
      </c>
      <c r="L76" s="4">
        <v>15000</v>
      </c>
      <c r="M76" s="4">
        <v>15000</v>
      </c>
      <c r="N76" s="1">
        <v>549903</v>
      </c>
      <c r="O76" s="1">
        <v>22912.625</v>
      </c>
    </row>
    <row r="77" spans="1:15" x14ac:dyDescent="0.25">
      <c r="A77" s="3" t="s">
        <v>119</v>
      </c>
      <c r="B77" s="10">
        <v>90</v>
      </c>
      <c r="C77" s="3">
        <v>38</v>
      </c>
      <c r="D77" s="1">
        <v>1887300</v>
      </c>
      <c r="E77" s="4">
        <v>207603</v>
      </c>
      <c r="F77" s="4">
        <v>15000</v>
      </c>
      <c r="G77" s="1">
        <v>2109903</v>
      </c>
      <c r="H77" s="1">
        <v>1515000</v>
      </c>
      <c r="I77" s="4">
        <v>594903</v>
      </c>
      <c r="J77" s="4">
        <v>15000</v>
      </c>
      <c r="K77" s="1">
        <v>579903</v>
      </c>
      <c r="L77" s="4">
        <v>15000</v>
      </c>
      <c r="M77" s="4">
        <v>15000</v>
      </c>
      <c r="N77" s="1">
        <v>549903</v>
      </c>
      <c r="O77" s="1">
        <v>22912.625</v>
      </c>
    </row>
    <row r="78" spans="1:15" x14ac:dyDescent="0.25">
      <c r="A78" s="2" t="s">
        <v>120</v>
      </c>
      <c r="B78" s="10">
        <v>90</v>
      </c>
      <c r="C78" s="2">
        <v>38</v>
      </c>
      <c r="D78" s="1">
        <v>1815300</v>
      </c>
      <c r="E78" s="4">
        <v>199683</v>
      </c>
      <c r="F78" s="4">
        <v>15000</v>
      </c>
      <c r="G78" s="1">
        <v>2029983</v>
      </c>
      <c r="H78" s="1">
        <v>1515000</v>
      </c>
      <c r="I78" s="4">
        <v>514983</v>
      </c>
      <c r="J78" s="4">
        <v>15000</v>
      </c>
      <c r="K78" s="1">
        <v>499983</v>
      </c>
      <c r="L78" s="4">
        <v>15000</v>
      </c>
      <c r="M78" s="4">
        <v>15000</v>
      </c>
      <c r="N78" s="1">
        <v>469983</v>
      </c>
      <c r="O78" s="1">
        <v>19582.625</v>
      </c>
    </row>
    <row r="79" spans="1:15" x14ac:dyDescent="0.25">
      <c r="A79" s="3" t="s">
        <v>121</v>
      </c>
      <c r="B79" s="10">
        <v>90</v>
      </c>
      <c r="C79" s="3">
        <v>38</v>
      </c>
      <c r="D79" s="1">
        <v>1815300</v>
      </c>
      <c r="E79" s="4">
        <v>199683</v>
      </c>
      <c r="F79" s="4">
        <v>15000</v>
      </c>
      <c r="G79" s="1">
        <v>2029983</v>
      </c>
      <c r="H79" s="1">
        <v>1515000</v>
      </c>
      <c r="I79" s="4">
        <v>514983</v>
      </c>
      <c r="J79" s="4">
        <v>15000</v>
      </c>
      <c r="K79" s="1">
        <v>499983</v>
      </c>
      <c r="L79" s="4">
        <v>15000</v>
      </c>
      <c r="M79" s="4">
        <v>15000</v>
      </c>
      <c r="N79" s="1">
        <v>469983</v>
      </c>
      <c r="O79" s="1">
        <v>19582.625</v>
      </c>
    </row>
    <row r="80" spans="1:15" x14ac:dyDescent="0.25">
      <c r="A80" s="2" t="s">
        <v>122</v>
      </c>
      <c r="B80" s="10">
        <v>90</v>
      </c>
      <c r="C80" s="2">
        <v>38</v>
      </c>
      <c r="D80" s="1">
        <v>1815300</v>
      </c>
      <c r="E80" s="4">
        <v>199683</v>
      </c>
      <c r="F80" s="4">
        <v>15000</v>
      </c>
      <c r="G80" s="1">
        <v>2029983</v>
      </c>
      <c r="H80" s="1">
        <v>1515000</v>
      </c>
      <c r="I80" s="4">
        <v>514983</v>
      </c>
      <c r="J80" s="4">
        <v>15000</v>
      </c>
      <c r="K80" s="1">
        <v>499983</v>
      </c>
      <c r="L80" s="4">
        <v>15000</v>
      </c>
      <c r="M80" s="4">
        <v>15000</v>
      </c>
      <c r="N80" s="1">
        <v>469983</v>
      </c>
      <c r="O80" s="1">
        <v>19582.625</v>
      </c>
    </row>
    <row r="81" spans="1:15" x14ac:dyDescent="0.25">
      <c r="A81" s="3" t="s">
        <v>123</v>
      </c>
      <c r="B81" s="10">
        <v>100</v>
      </c>
      <c r="C81" s="3">
        <v>38</v>
      </c>
      <c r="D81" s="1">
        <v>1907300</v>
      </c>
      <c r="E81" s="4">
        <v>209803</v>
      </c>
      <c r="F81" s="4">
        <v>15000</v>
      </c>
      <c r="G81" s="1">
        <v>2132103</v>
      </c>
      <c r="H81" s="1">
        <v>1585000</v>
      </c>
      <c r="I81" s="4">
        <v>547103</v>
      </c>
      <c r="J81" s="4">
        <v>15000</v>
      </c>
      <c r="K81" s="1">
        <v>532103</v>
      </c>
      <c r="L81" s="4">
        <v>15000</v>
      </c>
      <c r="M81" s="4">
        <v>15000</v>
      </c>
      <c r="N81" s="1">
        <v>502103</v>
      </c>
      <c r="O81" s="1">
        <v>20920.958333333332</v>
      </c>
    </row>
    <row r="82" spans="1:15" x14ac:dyDescent="0.25">
      <c r="A82" s="2" t="s">
        <v>124</v>
      </c>
      <c r="B82" s="10">
        <v>90</v>
      </c>
      <c r="C82" s="2">
        <v>38</v>
      </c>
      <c r="D82" s="1">
        <v>1824300</v>
      </c>
      <c r="E82" s="4">
        <v>200673</v>
      </c>
      <c r="F82" s="4">
        <v>15000</v>
      </c>
      <c r="G82" s="1">
        <v>2039973</v>
      </c>
      <c r="H82" s="1">
        <v>1515000</v>
      </c>
      <c r="I82" s="4">
        <v>524973</v>
      </c>
      <c r="J82" s="4">
        <v>15000</v>
      </c>
      <c r="K82" s="1">
        <v>509973</v>
      </c>
      <c r="L82" s="4">
        <v>15000</v>
      </c>
      <c r="M82" s="4">
        <v>15000</v>
      </c>
      <c r="N82" s="1">
        <v>479973</v>
      </c>
      <c r="O82" s="1">
        <v>19998.875</v>
      </c>
    </row>
    <row r="83" spans="1:15" x14ac:dyDescent="0.25">
      <c r="A83" s="3" t="s">
        <v>125</v>
      </c>
      <c r="B83" s="10">
        <v>90</v>
      </c>
      <c r="C83" s="3">
        <v>38</v>
      </c>
      <c r="D83" s="1">
        <v>1824300</v>
      </c>
      <c r="E83" s="4">
        <v>200673</v>
      </c>
      <c r="F83" s="4">
        <v>15000</v>
      </c>
      <c r="G83" s="1">
        <v>2039973</v>
      </c>
      <c r="H83" s="1">
        <v>1515000</v>
      </c>
      <c r="I83" s="4">
        <v>524973</v>
      </c>
      <c r="J83" s="4">
        <v>15000</v>
      </c>
      <c r="K83" s="1">
        <v>509973</v>
      </c>
      <c r="L83" s="4">
        <v>15000</v>
      </c>
      <c r="M83" s="4">
        <v>15000</v>
      </c>
      <c r="N83" s="1">
        <v>479973</v>
      </c>
      <c r="O83" s="1">
        <v>19998.875</v>
      </c>
    </row>
    <row r="84" spans="1:15" x14ac:dyDescent="0.25">
      <c r="A84" s="2" t="s">
        <v>126</v>
      </c>
      <c r="B84" s="10">
        <v>90</v>
      </c>
      <c r="C84" s="2">
        <v>38</v>
      </c>
      <c r="D84" s="1">
        <v>1824300</v>
      </c>
      <c r="E84" s="4">
        <v>200673</v>
      </c>
      <c r="F84" s="4">
        <v>15000</v>
      </c>
      <c r="G84" s="1">
        <v>2039973</v>
      </c>
      <c r="H84" s="1">
        <v>1515000</v>
      </c>
      <c r="I84" s="4">
        <v>524973</v>
      </c>
      <c r="J84" s="4">
        <v>15000</v>
      </c>
      <c r="K84" s="1">
        <v>509973</v>
      </c>
      <c r="L84" s="4">
        <v>15000</v>
      </c>
      <c r="M84" s="4">
        <v>15000</v>
      </c>
      <c r="N84" s="1">
        <v>479973</v>
      </c>
      <c r="O84" s="1">
        <v>19998.875</v>
      </c>
    </row>
    <row r="85" spans="1:15" x14ac:dyDescent="0.25">
      <c r="A85" s="3" t="s">
        <v>127</v>
      </c>
      <c r="B85" s="10">
        <v>100</v>
      </c>
      <c r="C85" s="3">
        <v>38</v>
      </c>
      <c r="D85" s="1">
        <v>1907300</v>
      </c>
      <c r="E85" s="4">
        <v>209803</v>
      </c>
      <c r="F85" s="4">
        <v>15000</v>
      </c>
      <c r="G85" s="1">
        <v>2132103</v>
      </c>
      <c r="H85" s="1">
        <v>1585000</v>
      </c>
      <c r="I85" s="4">
        <v>547103</v>
      </c>
      <c r="J85" s="4">
        <v>15000</v>
      </c>
      <c r="K85" s="1">
        <v>532103</v>
      </c>
      <c r="L85" s="4">
        <v>15000</v>
      </c>
      <c r="M85" s="4">
        <v>15000</v>
      </c>
      <c r="N85" s="1">
        <v>502103</v>
      </c>
      <c r="O85" s="1">
        <v>20920.958333333332</v>
      </c>
    </row>
    <row r="86" spans="1:15" x14ac:dyDescent="0.25">
      <c r="A86" s="2" t="s">
        <v>128</v>
      </c>
      <c r="B86" s="10">
        <v>90</v>
      </c>
      <c r="C86" s="2">
        <v>38</v>
      </c>
      <c r="D86" s="1">
        <v>1824300</v>
      </c>
      <c r="E86" s="4">
        <v>200673</v>
      </c>
      <c r="F86" s="4">
        <v>15000</v>
      </c>
      <c r="G86" s="1">
        <v>2039973</v>
      </c>
      <c r="H86" s="1">
        <v>1515000</v>
      </c>
      <c r="I86" s="4">
        <v>524973</v>
      </c>
      <c r="J86" s="4">
        <v>15000</v>
      </c>
      <c r="K86" s="1">
        <v>509973</v>
      </c>
      <c r="L86" s="4">
        <v>15000</v>
      </c>
      <c r="M86" s="4">
        <v>15000</v>
      </c>
      <c r="N86" s="1">
        <v>479973</v>
      </c>
      <c r="O86" s="1">
        <v>19998.875</v>
      </c>
    </row>
    <row r="87" spans="1:15" x14ac:dyDescent="0.25">
      <c r="A87" s="3" t="s">
        <v>129</v>
      </c>
      <c r="B87" s="10">
        <v>90</v>
      </c>
      <c r="C87" s="3">
        <v>38</v>
      </c>
      <c r="D87" s="1">
        <v>1824300</v>
      </c>
      <c r="E87" s="4">
        <v>200673</v>
      </c>
      <c r="F87" s="4">
        <v>15000</v>
      </c>
      <c r="G87" s="1">
        <v>2039973</v>
      </c>
      <c r="H87" s="1">
        <v>1515000</v>
      </c>
      <c r="I87" s="4">
        <v>524973</v>
      </c>
      <c r="J87" s="4">
        <v>15000</v>
      </c>
      <c r="K87" s="1">
        <v>509973</v>
      </c>
      <c r="L87" s="4">
        <v>15000</v>
      </c>
      <c r="M87" s="4">
        <v>15000</v>
      </c>
      <c r="N87" s="1">
        <v>479973</v>
      </c>
      <c r="O87" s="1">
        <v>19998.875</v>
      </c>
    </row>
    <row r="88" spans="1:15" x14ac:dyDescent="0.25">
      <c r="A88" s="2" t="s">
        <v>130</v>
      </c>
      <c r="B88" s="10">
        <v>90</v>
      </c>
      <c r="C88" s="2">
        <v>38</v>
      </c>
      <c r="D88" s="1">
        <v>1824300</v>
      </c>
      <c r="E88" s="4">
        <v>200673</v>
      </c>
      <c r="F88" s="4">
        <v>15000</v>
      </c>
      <c r="G88" s="1">
        <v>2039973</v>
      </c>
      <c r="H88" s="1">
        <v>1515000</v>
      </c>
      <c r="I88" s="4">
        <v>524973</v>
      </c>
      <c r="J88" s="4">
        <v>15000</v>
      </c>
      <c r="K88" s="1">
        <v>509973</v>
      </c>
      <c r="L88" s="4">
        <v>15000</v>
      </c>
      <c r="M88" s="4">
        <v>15000</v>
      </c>
      <c r="N88" s="1">
        <v>479973</v>
      </c>
      <c r="O88" s="1">
        <v>19998.875</v>
      </c>
    </row>
    <row r="89" spans="1:15" x14ac:dyDescent="0.25">
      <c r="A89" s="3" t="s">
        <v>131</v>
      </c>
      <c r="B89" s="10">
        <v>90</v>
      </c>
      <c r="C89" s="3">
        <v>38</v>
      </c>
      <c r="D89" s="1">
        <v>1824300</v>
      </c>
      <c r="E89" s="4">
        <v>200673</v>
      </c>
      <c r="F89" s="4">
        <v>15000</v>
      </c>
      <c r="G89" s="1">
        <v>2039973</v>
      </c>
      <c r="H89" s="1">
        <v>1515000</v>
      </c>
      <c r="I89" s="4">
        <v>524973</v>
      </c>
      <c r="J89" s="4">
        <v>15000</v>
      </c>
      <c r="K89" s="1">
        <v>509973</v>
      </c>
      <c r="L89" s="4">
        <v>15000</v>
      </c>
      <c r="M89" s="4">
        <v>15000</v>
      </c>
      <c r="N89" s="1">
        <v>479973</v>
      </c>
      <c r="O89" s="1">
        <v>19998.875</v>
      </c>
    </row>
    <row r="90" spans="1:15" x14ac:dyDescent="0.25">
      <c r="A90" s="2" t="s">
        <v>132</v>
      </c>
      <c r="B90" s="10">
        <v>98</v>
      </c>
      <c r="C90" s="2">
        <v>38</v>
      </c>
      <c r="D90" s="1"/>
      <c r="E90" s="4">
        <v>0</v>
      </c>
      <c r="F90" s="4"/>
      <c r="G90" s="1">
        <v>0</v>
      </c>
      <c r="H90" s="1"/>
      <c r="I90" s="4">
        <v>0</v>
      </c>
      <c r="J90" s="4"/>
      <c r="K90" s="1">
        <v>0</v>
      </c>
      <c r="L90" s="4"/>
      <c r="M90" s="4"/>
      <c r="N90" s="1">
        <v>0</v>
      </c>
      <c r="O90" s="1">
        <v>0</v>
      </c>
    </row>
    <row r="91" spans="1:15" x14ac:dyDescent="0.25">
      <c r="A91" s="3" t="s">
        <v>133</v>
      </c>
      <c r="B91" s="10">
        <v>90</v>
      </c>
      <c r="C91" s="3">
        <v>38</v>
      </c>
      <c r="D91" s="1"/>
      <c r="E91" s="4">
        <v>0</v>
      </c>
      <c r="F91" s="4"/>
      <c r="G91" s="1">
        <v>0</v>
      </c>
      <c r="H91" s="1"/>
      <c r="I91" s="4">
        <v>0</v>
      </c>
      <c r="J91" s="4"/>
      <c r="K91" s="1">
        <v>0</v>
      </c>
      <c r="L91" s="4"/>
      <c r="M91" s="4"/>
      <c r="N91" s="1">
        <v>0</v>
      </c>
      <c r="O91" s="1">
        <v>0</v>
      </c>
    </row>
    <row r="92" spans="1:15" x14ac:dyDescent="0.25">
      <c r="A92" s="2" t="s">
        <v>134</v>
      </c>
      <c r="B92" s="10">
        <v>90</v>
      </c>
      <c r="C92" s="2">
        <v>38</v>
      </c>
      <c r="D92" s="1">
        <v>1824300</v>
      </c>
      <c r="E92" s="4">
        <v>200673</v>
      </c>
      <c r="F92" s="4">
        <v>15000</v>
      </c>
      <c r="G92" s="1">
        <v>2039973</v>
      </c>
      <c r="H92" s="1">
        <v>1515000</v>
      </c>
      <c r="I92" s="4">
        <v>524973</v>
      </c>
      <c r="J92" s="4">
        <v>15000</v>
      </c>
      <c r="K92" s="1">
        <v>509973</v>
      </c>
      <c r="L92" s="4">
        <v>15000</v>
      </c>
      <c r="M92" s="4">
        <v>15000</v>
      </c>
      <c r="N92" s="1">
        <v>479973</v>
      </c>
      <c r="O92" s="1">
        <v>19998.875</v>
      </c>
    </row>
    <row r="93" spans="1:15" x14ac:dyDescent="0.25">
      <c r="A93" s="3" t="s">
        <v>135</v>
      </c>
      <c r="B93" s="10">
        <v>90</v>
      </c>
      <c r="C93" s="3">
        <v>38</v>
      </c>
      <c r="D93" s="1">
        <v>1824300</v>
      </c>
      <c r="E93" s="4">
        <v>200673</v>
      </c>
      <c r="F93" s="4">
        <v>15000</v>
      </c>
      <c r="G93" s="1">
        <v>2039973</v>
      </c>
      <c r="H93" s="1">
        <v>1515000</v>
      </c>
      <c r="I93" s="4">
        <v>524973</v>
      </c>
      <c r="J93" s="4">
        <v>15000</v>
      </c>
      <c r="K93" s="1">
        <v>509973</v>
      </c>
      <c r="L93" s="4">
        <v>15000</v>
      </c>
      <c r="M93" s="4">
        <v>15000</v>
      </c>
      <c r="N93" s="1">
        <v>479973</v>
      </c>
      <c r="O93" s="1">
        <v>19998.875</v>
      </c>
    </row>
    <row r="94" spans="1:15" x14ac:dyDescent="0.25">
      <c r="A94" s="2" t="s">
        <v>136</v>
      </c>
      <c r="B94" s="10">
        <v>90</v>
      </c>
      <c r="C94" s="2">
        <v>38</v>
      </c>
      <c r="D94" s="1">
        <v>1824300</v>
      </c>
      <c r="E94" s="4">
        <v>200673</v>
      </c>
      <c r="F94" s="4">
        <v>15000</v>
      </c>
      <c r="G94" s="1">
        <v>2039973</v>
      </c>
      <c r="H94" s="1">
        <v>1515000</v>
      </c>
      <c r="I94" s="4">
        <v>524973</v>
      </c>
      <c r="J94" s="4">
        <v>15000</v>
      </c>
      <c r="K94" s="1">
        <v>509973</v>
      </c>
      <c r="L94" s="4">
        <v>15000</v>
      </c>
      <c r="M94" s="4">
        <v>15000</v>
      </c>
      <c r="N94" s="1">
        <v>479973</v>
      </c>
      <c r="O94" s="1">
        <v>19998.875</v>
      </c>
    </row>
    <row r="95" spans="1:15" x14ac:dyDescent="0.25">
      <c r="A95" s="3" t="s">
        <v>137</v>
      </c>
      <c r="B95" s="10">
        <v>90</v>
      </c>
      <c r="C95" s="3">
        <v>38</v>
      </c>
      <c r="D95" s="1">
        <v>1869300</v>
      </c>
      <c r="E95" s="4">
        <v>205623</v>
      </c>
      <c r="F95" s="4">
        <v>15000</v>
      </c>
      <c r="G95" s="1">
        <v>2089923</v>
      </c>
      <c r="H95" s="1">
        <v>1515000</v>
      </c>
      <c r="I95" s="4">
        <v>574923</v>
      </c>
      <c r="J95" s="4">
        <v>15000</v>
      </c>
      <c r="K95" s="1">
        <v>559923</v>
      </c>
      <c r="L95" s="4">
        <v>15000</v>
      </c>
      <c r="M95" s="4">
        <v>15000</v>
      </c>
      <c r="N95" s="1">
        <v>529923</v>
      </c>
      <c r="O95" s="1">
        <v>22080.125</v>
      </c>
    </row>
    <row r="96" spans="1:15" x14ac:dyDescent="0.25">
      <c r="A96" s="2" t="s">
        <v>138</v>
      </c>
      <c r="B96" s="10">
        <v>90</v>
      </c>
      <c r="C96" s="2">
        <v>38</v>
      </c>
      <c r="D96" s="1">
        <v>1869300</v>
      </c>
      <c r="E96" s="4">
        <v>205623</v>
      </c>
      <c r="F96" s="4">
        <v>15000</v>
      </c>
      <c r="G96" s="1">
        <v>2089923</v>
      </c>
      <c r="H96" s="1">
        <v>1515000</v>
      </c>
      <c r="I96" s="4">
        <v>574923</v>
      </c>
      <c r="J96" s="4">
        <v>15000</v>
      </c>
      <c r="K96" s="1">
        <v>559923</v>
      </c>
      <c r="L96" s="4">
        <v>15000</v>
      </c>
      <c r="M96" s="4">
        <v>15000</v>
      </c>
      <c r="N96" s="1">
        <v>529923</v>
      </c>
      <c r="O96" s="1">
        <v>22080.125</v>
      </c>
    </row>
    <row r="97" spans="1:15" x14ac:dyDescent="0.25">
      <c r="A97" s="3" t="s">
        <v>139</v>
      </c>
      <c r="B97" s="10">
        <v>90</v>
      </c>
      <c r="C97" s="3">
        <v>38</v>
      </c>
      <c r="D97" s="1">
        <v>1869300</v>
      </c>
      <c r="E97" s="4">
        <v>205623</v>
      </c>
      <c r="F97" s="4">
        <v>15000</v>
      </c>
      <c r="G97" s="1">
        <v>2089923</v>
      </c>
      <c r="H97" s="1">
        <v>1515000</v>
      </c>
      <c r="I97" s="4">
        <v>574923</v>
      </c>
      <c r="J97" s="4">
        <v>15000</v>
      </c>
      <c r="K97" s="1">
        <v>559923</v>
      </c>
      <c r="L97" s="4">
        <v>15000</v>
      </c>
      <c r="M97" s="4">
        <v>15000</v>
      </c>
      <c r="N97" s="1">
        <v>529923</v>
      </c>
      <c r="O97" s="1">
        <v>22080.125</v>
      </c>
    </row>
    <row r="98" spans="1:15" x14ac:dyDescent="0.25">
      <c r="A98" s="2" t="s">
        <v>140</v>
      </c>
      <c r="B98" s="10">
        <v>109</v>
      </c>
      <c r="C98" s="2">
        <v>38</v>
      </c>
      <c r="D98" s="1">
        <v>2069200</v>
      </c>
      <c r="E98" s="4">
        <v>227612</v>
      </c>
      <c r="F98" s="4">
        <v>15000</v>
      </c>
      <c r="G98" s="1">
        <v>2311812</v>
      </c>
      <c r="H98" s="1">
        <v>1561000</v>
      </c>
      <c r="I98" s="4">
        <v>750812</v>
      </c>
      <c r="J98" s="4">
        <v>15000</v>
      </c>
      <c r="K98" s="1">
        <v>735812</v>
      </c>
      <c r="L98" s="4">
        <v>15000</v>
      </c>
      <c r="M98" s="4">
        <v>15000</v>
      </c>
      <c r="N98" s="1">
        <v>705812</v>
      </c>
      <c r="O98" s="1">
        <v>29408.833333333332</v>
      </c>
    </row>
    <row r="99" spans="1:15" x14ac:dyDescent="0.25">
      <c r="A99" s="3" t="s">
        <v>141</v>
      </c>
      <c r="B99" s="10">
        <v>90</v>
      </c>
      <c r="C99" s="3">
        <v>38</v>
      </c>
      <c r="D99" s="1">
        <v>1869300</v>
      </c>
      <c r="E99" s="4">
        <v>205623</v>
      </c>
      <c r="F99" s="4">
        <v>15000</v>
      </c>
      <c r="G99" s="1">
        <v>2089923</v>
      </c>
      <c r="H99" s="1">
        <v>1515000</v>
      </c>
      <c r="I99" s="4">
        <v>574923</v>
      </c>
      <c r="J99" s="4">
        <v>15000</v>
      </c>
      <c r="K99" s="1">
        <v>559923</v>
      </c>
      <c r="L99" s="4">
        <v>15000</v>
      </c>
      <c r="M99" s="4">
        <v>15000</v>
      </c>
      <c r="N99" s="1">
        <v>529923</v>
      </c>
      <c r="O99" s="1">
        <v>22080.125</v>
      </c>
    </row>
    <row r="100" spans="1:15" x14ac:dyDescent="0.25">
      <c r="A100" s="2" t="s">
        <v>142</v>
      </c>
      <c r="B100" s="10">
        <v>90</v>
      </c>
      <c r="C100" s="2">
        <v>38</v>
      </c>
      <c r="D100" s="1">
        <v>1869300</v>
      </c>
      <c r="E100" s="4">
        <v>205623</v>
      </c>
      <c r="F100" s="4">
        <v>15000</v>
      </c>
      <c r="G100" s="1">
        <v>2089923</v>
      </c>
      <c r="H100" s="1">
        <v>1515000</v>
      </c>
      <c r="I100" s="4">
        <v>574923</v>
      </c>
      <c r="J100" s="4">
        <v>15000</v>
      </c>
      <c r="K100" s="1">
        <v>559923</v>
      </c>
      <c r="L100" s="4">
        <v>15000</v>
      </c>
      <c r="M100" s="4">
        <v>15000</v>
      </c>
      <c r="N100" s="1">
        <v>529923</v>
      </c>
      <c r="O100" s="1">
        <v>22080.125</v>
      </c>
    </row>
    <row r="101" spans="1:15" x14ac:dyDescent="0.25">
      <c r="A101" s="3" t="s">
        <v>143</v>
      </c>
      <c r="B101" s="10">
        <v>90</v>
      </c>
      <c r="C101" s="3">
        <v>38</v>
      </c>
      <c r="D101" s="1">
        <v>1869300</v>
      </c>
      <c r="E101" s="4">
        <v>205623</v>
      </c>
      <c r="F101" s="4">
        <v>15000</v>
      </c>
      <c r="G101" s="1">
        <v>2089923</v>
      </c>
      <c r="H101" s="1">
        <v>1515000</v>
      </c>
      <c r="I101" s="4">
        <v>574923</v>
      </c>
      <c r="J101" s="4">
        <v>15000</v>
      </c>
      <c r="K101" s="1">
        <v>559923</v>
      </c>
      <c r="L101" s="4">
        <v>15000</v>
      </c>
      <c r="M101" s="4">
        <v>15000</v>
      </c>
      <c r="N101" s="1">
        <v>529923</v>
      </c>
      <c r="O101" s="1">
        <v>22080.125</v>
      </c>
    </row>
    <row r="102" spans="1:15" x14ac:dyDescent="0.25">
      <c r="A102" s="2" t="s">
        <v>144</v>
      </c>
      <c r="B102" s="10">
        <v>90</v>
      </c>
      <c r="C102" s="2">
        <v>38</v>
      </c>
      <c r="D102" s="1">
        <v>1869300</v>
      </c>
      <c r="E102" s="4">
        <v>205623</v>
      </c>
      <c r="F102" s="4">
        <v>15000</v>
      </c>
      <c r="G102" s="1">
        <v>2089923</v>
      </c>
      <c r="H102" s="1">
        <v>1515000</v>
      </c>
      <c r="I102" s="4">
        <v>574923</v>
      </c>
      <c r="J102" s="4">
        <v>15000</v>
      </c>
      <c r="K102" s="1">
        <v>559923</v>
      </c>
      <c r="L102" s="4">
        <v>15000</v>
      </c>
      <c r="M102" s="4">
        <v>15000</v>
      </c>
      <c r="N102" s="1">
        <v>529923</v>
      </c>
      <c r="O102" s="1">
        <v>22080.125</v>
      </c>
    </row>
    <row r="103" spans="1:15" x14ac:dyDescent="0.25">
      <c r="A103" s="3" t="s">
        <v>145</v>
      </c>
      <c r="B103" s="10">
        <v>90</v>
      </c>
      <c r="C103" s="3">
        <v>38</v>
      </c>
      <c r="D103" s="1">
        <v>1869300</v>
      </c>
      <c r="E103" s="4">
        <v>205623</v>
      </c>
      <c r="F103" s="4">
        <v>15000</v>
      </c>
      <c r="G103" s="1">
        <v>2089923</v>
      </c>
      <c r="H103" s="1">
        <v>1515000</v>
      </c>
      <c r="I103" s="4">
        <v>574923</v>
      </c>
      <c r="J103" s="4">
        <v>15000</v>
      </c>
      <c r="K103" s="1">
        <v>559923</v>
      </c>
      <c r="L103" s="4">
        <v>15000</v>
      </c>
      <c r="M103" s="4">
        <v>15000</v>
      </c>
      <c r="N103" s="1">
        <v>529923</v>
      </c>
      <c r="O103" s="1">
        <v>22080.125</v>
      </c>
    </row>
    <row r="104" spans="1:15" x14ac:dyDescent="0.25">
      <c r="A104" s="2" t="s">
        <v>146</v>
      </c>
      <c r="B104" s="10">
        <v>84</v>
      </c>
      <c r="C104" s="2">
        <v>38</v>
      </c>
      <c r="D104" s="1">
        <v>1816500</v>
      </c>
      <c r="E104" s="4">
        <v>199815</v>
      </c>
      <c r="F104" s="4">
        <v>15000</v>
      </c>
      <c r="G104" s="1">
        <v>2031315</v>
      </c>
      <c r="H104" s="1">
        <v>1472000</v>
      </c>
      <c r="I104" s="4">
        <v>559315</v>
      </c>
      <c r="J104" s="4">
        <v>15000</v>
      </c>
      <c r="K104" s="1">
        <v>544315</v>
      </c>
      <c r="L104" s="4">
        <v>15000</v>
      </c>
      <c r="M104" s="4">
        <v>15000</v>
      </c>
      <c r="N104" s="1">
        <v>514315</v>
      </c>
      <c r="O104" s="1">
        <v>21429.791666666668</v>
      </c>
    </row>
    <row r="105" spans="1:15" x14ac:dyDescent="0.25">
      <c r="A105" s="3" t="s">
        <v>147</v>
      </c>
      <c r="B105" s="10">
        <v>84</v>
      </c>
      <c r="C105" s="3">
        <v>38</v>
      </c>
      <c r="D105" s="1">
        <v>1816500</v>
      </c>
      <c r="E105" s="4">
        <v>199815</v>
      </c>
      <c r="F105" s="4">
        <v>15000</v>
      </c>
      <c r="G105" s="1">
        <v>2031315</v>
      </c>
      <c r="H105" s="1">
        <v>1472000</v>
      </c>
      <c r="I105" s="4">
        <v>559315</v>
      </c>
      <c r="J105" s="4">
        <v>15000</v>
      </c>
      <c r="K105" s="1">
        <v>544315</v>
      </c>
      <c r="L105" s="4">
        <v>15000</v>
      </c>
      <c r="M105" s="4">
        <v>15000</v>
      </c>
      <c r="N105" s="1">
        <v>514315</v>
      </c>
      <c r="O105" s="1">
        <v>21429.791666666668</v>
      </c>
    </row>
    <row r="106" spans="1:15" x14ac:dyDescent="0.25">
      <c r="A106" s="2" t="s">
        <v>148</v>
      </c>
      <c r="B106" s="10">
        <v>84</v>
      </c>
      <c r="C106" s="2">
        <v>38</v>
      </c>
      <c r="D106" s="1">
        <v>1816500</v>
      </c>
      <c r="E106" s="4">
        <v>199815</v>
      </c>
      <c r="F106" s="4">
        <v>15000</v>
      </c>
      <c r="G106" s="1">
        <v>2031315</v>
      </c>
      <c r="H106" s="1">
        <v>1472000</v>
      </c>
      <c r="I106" s="4">
        <v>559315</v>
      </c>
      <c r="J106" s="4">
        <v>15000</v>
      </c>
      <c r="K106" s="1">
        <v>544315</v>
      </c>
      <c r="L106" s="4">
        <v>15000</v>
      </c>
      <c r="M106" s="4">
        <v>15000</v>
      </c>
      <c r="N106" s="1">
        <v>514315</v>
      </c>
      <c r="O106" s="1">
        <v>21429.791666666668</v>
      </c>
    </row>
    <row r="107" spans="1:15" x14ac:dyDescent="0.25">
      <c r="A107" s="3" t="s">
        <v>149</v>
      </c>
      <c r="B107" s="10">
        <v>84</v>
      </c>
      <c r="C107" s="3">
        <v>38</v>
      </c>
      <c r="D107" s="1">
        <v>1875300</v>
      </c>
      <c r="E107" s="4">
        <v>206283</v>
      </c>
      <c r="F107" s="4">
        <v>15000</v>
      </c>
      <c r="G107" s="1">
        <v>2096583</v>
      </c>
      <c r="H107" s="1">
        <v>1472000</v>
      </c>
      <c r="I107" s="4">
        <v>624583</v>
      </c>
      <c r="J107" s="4">
        <v>15000</v>
      </c>
      <c r="K107" s="1">
        <v>609583</v>
      </c>
      <c r="L107" s="4">
        <v>15000</v>
      </c>
      <c r="M107" s="4">
        <v>15000</v>
      </c>
      <c r="N107" s="1">
        <v>579583</v>
      </c>
      <c r="O107" s="1">
        <v>24149.291666666668</v>
      </c>
    </row>
    <row r="108" spans="1:15" x14ac:dyDescent="0.25">
      <c r="A108" s="2" t="s">
        <v>150</v>
      </c>
      <c r="B108" s="10">
        <v>84</v>
      </c>
      <c r="C108" s="2">
        <v>38</v>
      </c>
      <c r="D108" s="1">
        <v>1875300</v>
      </c>
      <c r="E108" s="4">
        <v>206283</v>
      </c>
      <c r="F108" s="4">
        <v>15000</v>
      </c>
      <c r="G108" s="1">
        <v>2096583</v>
      </c>
      <c r="H108" s="1">
        <v>1472000</v>
      </c>
      <c r="I108" s="4">
        <v>624583</v>
      </c>
      <c r="J108" s="4">
        <v>15000</v>
      </c>
      <c r="K108" s="1">
        <v>609583</v>
      </c>
      <c r="L108" s="4">
        <v>15000</v>
      </c>
      <c r="M108" s="4">
        <v>15000</v>
      </c>
      <c r="N108" s="1">
        <v>579583</v>
      </c>
      <c r="O108" s="1">
        <v>24149.291666666668</v>
      </c>
    </row>
    <row r="109" spans="1:15" x14ac:dyDescent="0.25">
      <c r="A109" s="3" t="s">
        <v>151</v>
      </c>
      <c r="B109" s="10">
        <v>84</v>
      </c>
      <c r="C109" s="3">
        <v>38</v>
      </c>
      <c r="D109" s="1">
        <v>1875300</v>
      </c>
      <c r="E109" s="4">
        <v>206283</v>
      </c>
      <c r="F109" s="4">
        <v>15000</v>
      </c>
      <c r="G109" s="1">
        <v>2096583</v>
      </c>
      <c r="H109" s="1">
        <v>1472000</v>
      </c>
      <c r="I109" s="4">
        <v>624583</v>
      </c>
      <c r="J109" s="4">
        <v>15000</v>
      </c>
      <c r="K109" s="1">
        <v>609583</v>
      </c>
      <c r="L109" s="4">
        <v>15000</v>
      </c>
      <c r="M109" s="4">
        <v>15000</v>
      </c>
      <c r="N109" s="1">
        <v>579583</v>
      </c>
      <c r="O109" s="1">
        <v>24149.291666666668</v>
      </c>
    </row>
    <row r="110" spans="1:15" x14ac:dyDescent="0.25">
      <c r="A110" s="2" t="s">
        <v>152</v>
      </c>
      <c r="B110" s="10">
        <v>85</v>
      </c>
      <c r="C110" s="2">
        <v>38</v>
      </c>
      <c r="D110" s="1">
        <v>1893300</v>
      </c>
      <c r="E110" s="4">
        <v>208263</v>
      </c>
      <c r="F110" s="4">
        <v>15000</v>
      </c>
      <c r="G110" s="1">
        <v>2116563</v>
      </c>
      <c r="H110" s="1">
        <v>1479000</v>
      </c>
      <c r="I110" s="4">
        <v>637563</v>
      </c>
      <c r="J110" s="4">
        <v>15000</v>
      </c>
      <c r="K110" s="1">
        <v>622563</v>
      </c>
      <c r="L110" s="4">
        <v>15000</v>
      </c>
      <c r="M110" s="4">
        <v>15000</v>
      </c>
      <c r="N110" s="1">
        <v>592563</v>
      </c>
      <c r="O110" s="1">
        <v>24690.125</v>
      </c>
    </row>
    <row r="111" spans="1:15" x14ac:dyDescent="0.25">
      <c r="A111" s="3" t="s">
        <v>153</v>
      </c>
      <c r="B111" s="10">
        <v>84</v>
      </c>
      <c r="C111" s="3">
        <v>38</v>
      </c>
      <c r="D111" s="1">
        <v>1875300</v>
      </c>
      <c r="E111" s="4">
        <v>206283</v>
      </c>
      <c r="F111" s="4">
        <v>15000</v>
      </c>
      <c r="G111" s="1">
        <v>2096583</v>
      </c>
      <c r="H111" s="1">
        <v>1472000</v>
      </c>
      <c r="I111" s="4">
        <v>624583</v>
      </c>
      <c r="J111" s="4">
        <v>15000</v>
      </c>
      <c r="K111" s="1">
        <v>609583</v>
      </c>
      <c r="L111" s="4">
        <v>15000</v>
      </c>
      <c r="M111" s="4">
        <v>15000</v>
      </c>
      <c r="N111" s="1">
        <v>579583</v>
      </c>
      <c r="O111" s="1">
        <v>24149.291666666668</v>
      </c>
    </row>
    <row r="112" spans="1:15" x14ac:dyDescent="0.25">
      <c r="A112" s="2" t="s">
        <v>154</v>
      </c>
      <c r="B112" s="10">
        <v>84</v>
      </c>
      <c r="C112" s="2">
        <v>38</v>
      </c>
      <c r="D112" s="1">
        <v>1875300</v>
      </c>
      <c r="E112" s="4">
        <v>206283</v>
      </c>
      <c r="F112" s="4">
        <v>15000</v>
      </c>
      <c r="G112" s="1">
        <v>2096583</v>
      </c>
      <c r="H112" s="1">
        <v>1472000</v>
      </c>
      <c r="I112" s="4">
        <v>624583</v>
      </c>
      <c r="J112" s="4">
        <v>15000</v>
      </c>
      <c r="K112" s="1">
        <v>609583</v>
      </c>
      <c r="L112" s="4">
        <v>15000</v>
      </c>
      <c r="M112" s="4">
        <v>15000</v>
      </c>
      <c r="N112" s="1">
        <v>579583</v>
      </c>
      <c r="O112" s="1">
        <v>24149.291666666668</v>
      </c>
    </row>
    <row r="113" spans="1:15" x14ac:dyDescent="0.25">
      <c r="A113" s="3" t="s">
        <v>155</v>
      </c>
      <c r="B113" s="10">
        <v>108</v>
      </c>
      <c r="C113" s="3">
        <v>38</v>
      </c>
      <c r="D113" s="1">
        <v>2103300</v>
      </c>
      <c r="E113" s="4">
        <v>231363</v>
      </c>
      <c r="F113" s="4">
        <v>15000</v>
      </c>
      <c r="G113" s="1">
        <v>2349663</v>
      </c>
      <c r="H113" s="1">
        <v>1555000</v>
      </c>
      <c r="I113" s="4">
        <v>794663</v>
      </c>
      <c r="J113" s="4">
        <v>15000</v>
      </c>
      <c r="K113" s="1">
        <v>779663</v>
      </c>
      <c r="L113" s="4">
        <v>15000</v>
      </c>
      <c r="M113" s="4">
        <v>15000</v>
      </c>
      <c r="N113" s="1">
        <v>749663</v>
      </c>
      <c r="O113" s="1">
        <v>31235.958333333332</v>
      </c>
    </row>
    <row r="114" spans="1:15" x14ac:dyDescent="0.25">
      <c r="A114" s="2" t="s">
        <v>156</v>
      </c>
      <c r="B114" s="10">
        <v>90</v>
      </c>
      <c r="C114" s="2">
        <v>38</v>
      </c>
      <c r="D114" s="1">
        <v>1887300</v>
      </c>
      <c r="E114" s="4">
        <v>207603</v>
      </c>
      <c r="F114" s="4">
        <v>15000</v>
      </c>
      <c r="G114" s="1">
        <v>2109903</v>
      </c>
      <c r="H114" s="1">
        <v>1515000</v>
      </c>
      <c r="I114" s="4">
        <v>594903</v>
      </c>
      <c r="J114" s="4">
        <v>15000</v>
      </c>
      <c r="K114" s="1">
        <v>579903</v>
      </c>
      <c r="L114" s="4">
        <v>15000</v>
      </c>
      <c r="M114" s="4">
        <v>15000</v>
      </c>
      <c r="N114" s="1">
        <v>549903</v>
      </c>
      <c r="O114" s="1">
        <v>22912.625</v>
      </c>
    </row>
    <row r="115" spans="1:15" x14ac:dyDescent="0.25">
      <c r="A115" s="3" t="s">
        <v>157</v>
      </c>
      <c r="B115" s="10">
        <v>90</v>
      </c>
      <c r="C115" s="3">
        <v>38</v>
      </c>
      <c r="D115" s="1">
        <v>1887300</v>
      </c>
      <c r="E115" s="4">
        <v>207603</v>
      </c>
      <c r="F115" s="4">
        <v>15000</v>
      </c>
      <c r="G115" s="1">
        <v>2109903</v>
      </c>
      <c r="H115" s="1">
        <v>1515000</v>
      </c>
      <c r="I115" s="4">
        <v>594903</v>
      </c>
      <c r="J115" s="4">
        <v>15000</v>
      </c>
      <c r="K115" s="1">
        <v>579903</v>
      </c>
      <c r="L115" s="4">
        <v>15000</v>
      </c>
      <c r="M115" s="4">
        <v>15000</v>
      </c>
      <c r="N115" s="1">
        <v>549903</v>
      </c>
      <c r="O115" s="1">
        <v>22912.625</v>
      </c>
    </row>
    <row r="116" spans="1:15" x14ac:dyDescent="0.25">
      <c r="A116" s="2" t="s">
        <v>158</v>
      </c>
      <c r="B116" s="10">
        <v>90</v>
      </c>
      <c r="C116" s="2">
        <v>38</v>
      </c>
      <c r="D116" s="1">
        <v>1887300</v>
      </c>
      <c r="E116" s="4">
        <v>207603</v>
      </c>
      <c r="F116" s="4">
        <v>15000</v>
      </c>
      <c r="G116" s="1">
        <v>2109903</v>
      </c>
      <c r="H116" s="1">
        <v>1515000</v>
      </c>
      <c r="I116" s="4">
        <v>594903</v>
      </c>
      <c r="J116" s="4">
        <v>15000</v>
      </c>
      <c r="K116" s="1">
        <v>579903</v>
      </c>
      <c r="L116" s="4">
        <v>15000</v>
      </c>
      <c r="M116" s="4">
        <v>15000</v>
      </c>
      <c r="N116" s="1">
        <v>549903</v>
      </c>
      <c r="O116" s="1">
        <v>22912.625</v>
      </c>
    </row>
    <row r="117" spans="1:15" x14ac:dyDescent="0.25">
      <c r="A117" s="3" t="s">
        <v>159</v>
      </c>
      <c r="B117" s="10">
        <v>90</v>
      </c>
      <c r="C117" s="3">
        <v>38</v>
      </c>
      <c r="D117" s="1">
        <v>1887300</v>
      </c>
      <c r="E117" s="4">
        <v>207603</v>
      </c>
      <c r="F117" s="4">
        <v>15000</v>
      </c>
      <c r="G117" s="1">
        <v>2109903</v>
      </c>
      <c r="H117" s="1">
        <v>1515000</v>
      </c>
      <c r="I117" s="4">
        <v>594903</v>
      </c>
      <c r="J117" s="4">
        <v>15000</v>
      </c>
      <c r="K117" s="1">
        <v>579903</v>
      </c>
      <c r="L117" s="4">
        <v>15000</v>
      </c>
      <c r="M117" s="4">
        <v>15000</v>
      </c>
      <c r="N117" s="1">
        <v>549903</v>
      </c>
      <c r="O117" s="1">
        <v>22912.625</v>
      </c>
    </row>
    <row r="118" spans="1:15" x14ac:dyDescent="0.25">
      <c r="A118" s="2" t="s">
        <v>160</v>
      </c>
      <c r="B118" s="10">
        <v>90</v>
      </c>
      <c r="C118" s="2">
        <v>38</v>
      </c>
      <c r="D118" s="1">
        <v>1887300</v>
      </c>
      <c r="E118" s="4">
        <v>207603</v>
      </c>
      <c r="F118" s="4">
        <v>15000</v>
      </c>
      <c r="G118" s="1">
        <v>2109903</v>
      </c>
      <c r="H118" s="1">
        <v>1515000</v>
      </c>
      <c r="I118" s="4">
        <v>594903</v>
      </c>
      <c r="J118" s="4">
        <v>15000</v>
      </c>
      <c r="K118" s="1">
        <v>579903</v>
      </c>
      <c r="L118" s="4">
        <v>15000</v>
      </c>
      <c r="M118" s="4">
        <v>15000</v>
      </c>
      <c r="N118" s="1">
        <v>549903</v>
      </c>
      <c r="O118" s="1">
        <v>22912.625</v>
      </c>
    </row>
    <row r="119" spans="1:15" x14ac:dyDescent="0.25">
      <c r="A119" s="3" t="s">
        <v>161</v>
      </c>
      <c r="B119" s="10">
        <v>90</v>
      </c>
      <c r="C119" s="3">
        <v>38</v>
      </c>
      <c r="D119" s="1">
        <v>1887300</v>
      </c>
      <c r="E119" s="4">
        <v>207603</v>
      </c>
      <c r="F119" s="4">
        <v>15000</v>
      </c>
      <c r="G119" s="1">
        <v>2109903</v>
      </c>
      <c r="H119" s="1">
        <v>1515000</v>
      </c>
      <c r="I119" s="4">
        <v>594903</v>
      </c>
      <c r="J119" s="4">
        <v>15000</v>
      </c>
      <c r="K119" s="1">
        <v>579903</v>
      </c>
      <c r="L119" s="4">
        <v>15000</v>
      </c>
      <c r="M119" s="4">
        <v>15000</v>
      </c>
      <c r="N119" s="1">
        <v>549903</v>
      </c>
      <c r="O119" s="1">
        <v>22912.625</v>
      </c>
    </row>
    <row r="120" spans="1:15" x14ac:dyDescent="0.25">
      <c r="A120" s="2" t="s">
        <v>162</v>
      </c>
      <c r="B120" s="10">
        <v>90</v>
      </c>
      <c r="C120" s="2">
        <v>38</v>
      </c>
      <c r="D120" s="1">
        <v>1887300</v>
      </c>
      <c r="E120" s="4">
        <v>207603</v>
      </c>
      <c r="F120" s="4">
        <v>15000</v>
      </c>
      <c r="G120" s="1">
        <v>2109903</v>
      </c>
      <c r="H120" s="1">
        <v>1515000</v>
      </c>
      <c r="I120" s="4">
        <v>594903</v>
      </c>
      <c r="J120" s="4">
        <v>15000</v>
      </c>
      <c r="K120" s="1">
        <v>579903</v>
      </c>
      <c r="L120" s="4">
        <v>15000</v>
      </c>
      <c r="M120" s="4">
        <v>15000</v>
      </c>
      <c r="N120" s="1">
        <v>549903</v>
      </c>
      <c r="O120" s="1">
        <v>22912.625</v>
      </c>
    </row>
    <row r="121" spans="1:15" x14ac:dyDescent="0.25">
      <c r="A121" s="3" t="s">
        <v>163</v>
      </c>
      <c r="B121" s="10">
        <v>90</v>
      </c>
      <c r="C121" s="3">
        <v>38</v>
      </c>
      <c r="D121" s="1">
        <v>1887300</v>
      </c>
      <c r="E121" s="4">
        <v>207603</v>
      </c>
      <c r="F121" s="4">
        <v>15000</v>
      </c>
      <c r="G121" s="1">
        <v>2109903</v>
      </c>
      <c r="H121" s="1">
        <v>1515000</v>
      </c>
      <c r="I121" s="4">
        <v>594903</v>
      </c>
      <c r="J121" s="4">
        <v>15000</v>
      </c>
      <c r="K121" s="1">
        <v>579903</v>
      </c>
      <c r="L121" s="4">
        <v>15000</v>
      </c>
      <c r="M121" s="4">
        <v>15000</v>
      </c>
      <c r="N121" s="1">
        <v>549903</v>
      </c>
      <c r="O121" s="1">
        <v>22912.625</v>
      </c>
    </row>
    <row r="122" spans="1:15" x14ac:dyDescent="0.25">
      <c r="A122" s="2" t="s">
        <v>164</v>
      </c>
      <c r="B122" s="10">
        <v>100</v>
      </c>
      <c r="C122" s="2">
        <v>38</v>
      </c>
      <c r="D122" s="1">
        <v>1897300</v>
      </c>
      <c r="E122" s="4">
        <v>208703</v>
      </c>
      <c r="F122" s="4">
        <v>15000</v>
      </c>
      <c r="G122" s="1">
        <v>2121003</v>
      </c>
      <c r="H122" s="1">
        <v>1585000</v>
      </c>
      <c r="I122" s="4">
        <v>536003</v>
      </c>
      <c r="J122" s="4">
        <v>15000</v>
      </c>
      <c r="K122" s="1">
        <v>521003</v>
      </c>
      <c r="L122" s="4">
        <v>15000</v>
      </c>
      <c r="M122" s="4">
        <v>15000</v>
      </c>
      <c r="N122" s="1">
        <v>491003</v>
      </c>
      <c r="O122" s="1">
        <v>20458.458333333332</v>
      </c>
    </row>
    <row r="123" spans="1:15" x14ac:dyDescent="0.25">
      <c r="A123" s="3" t="s">
        <v>165</v>
      </c>
      <c r="B123" s="10">
        <v>90</v>
      </c>
      <c r="C123" s="3">
        <v>38</v>
      </c>
      <c r="D123" s="1">
        <v>1815300</v>
      </c>
      <c r="E123" s="4">
        <v>199683</v>
      </c>
      <c r="F123" s="4">
        <v>15000</v>
      </c>
      <c r="G123" s="1">
        <v>2029983</v>
      </c>
      <c r="H123" s="1">
        <v>1515000</v>
      </c>
      <c r="I123" s="4">
        <v>514983</v>
      </c>
      <c r="J123" s="4">
        <v>15000</v>
      </c>
      <c r="K123" s="1">
        <v>499983</v>
      </c>
      <c r="L123" s="4">
        <v>15000</v>
      </c>
      <c r="M123" s="4">
        <v>15000</v>
      </c>
      <c r="N123" s="1">
        <v>469983</v>
      </c>
      <c r="O123" s="1">
        <v>19582.625</v>
      </c>
    </row>
    <row r="124" spans="1:15" x14ac:dyDescent="0.25">
      <c r="A124" s="2" t="s">
        <v>166</v>
      </c>
      <c r="B124" s="10">
        <v>90</v>
      </c>
      <c r="C124" s="2">
        <v>38</v>
      </c>
      <c r="D124" s="1">
        <v>1815300</v>
      </c>
      <c r="E124" s="4">
        <v>199683</v>
      </c>
      <c r="F124" s="4">
        <v>15000</v>
      </c>
      <c r="G124" s="1">
        <v>2029983</v>
      </c>
      <c r="H124" s="1">
        <v>1515000</v>
      </c>
      <c r="I124" s="4">
        <v>514983</v>
      </c>
      <c r="J124" s="4">
        <v>15000</v>
      </c>
      <c r="K124" s="1">
        <v>499983</v>
      </c>
      <c r="L124" s="4">
        <v>15000</v>
      </c>
      <c r="M124" s="4">
        <v>15000</v>
      </c>
      <c r="N124" s="1">
        <v>469983</v>
      </c>
      <c r="O124" s="1">
        <v>19582.625</v>
      </c>
    </row>
    <row r="125" spans="1:15" x14ac:dyDescent="0.25">
      <c r="A125" s="3" t="s">
        <v>167</v>
      </c>
      <c r="B125" s="10">
        <v>100</v>
      </c>
      <c r="C125" s="3">
        <v>38</v>
      </c>
      <c r="D125" s="1">
        <v>1897300</v>
      </c>
      <c r="E125" s="4">
        <v>208703</v>
      </c>
      <c r="F125" s="4">
        <v>15000</v>
      </c>
      <c r="G125" s="1">
        <v>2121003</v>
      </c>
      <c r="H125" s="1">
        <v>1585000</v>
      </c>
      <c r="I125" s="4">
        <v>536003</v>
      </c>
      <c r="J125" s="4">
        <v>15000</v>
      </c>
      <c r="K125" s="1">
        <v>521003</v>
      </c>
      <c r="L125" s="4">
        <v>15000</v>
      </c>
      <c r="M125" s="4">
        <v>15000</v>
      </c>
      <c r="N125" s="1">
        <v>491003</v>
      </c>
      <c r="O125" s="1">
        <v>20458.458333333332</v>
      </c>
    </row>
    <row r="126" spans="1:15" x14ac:dyDescent="0.25">
      <c r="A126" s="2" t="s">
        <v>168</v>
      </c>
      <c r="B126" s="10">
        <v>90</v>
      </c>
      <c r="C126" s="2">
        <v>38</v>
      </c>
      <c r="D126" s="1">
        <v>1887300</v>
      </c>
      <c r="E126" s="4">
        <v>207603</v>
      </c>
      <c r="F126" s="4">
        <v>15000</v>
      </c>
      <c r="G126" s="1">
        <v>2109903</v>
      </c>
      <c r="H126" s="1">
        <v>1515000</v>
      </c>
      <c r="I126" s="4">
        <v>594903</v>
      </c>
      <c r="J126" s="4">
        <v>15000</v>
      </c>
      <c r="K126" s="1">
        <v>579903</v>
      </c>
      <c r="L126" s="4">
        <v>15000</v>
      </c>
      <c r="M126" s="4">
        <v>15000</v>
      </c>
      <c r="N126" s="1">
        <v>549903</v>
      </c>
      <c r="O126" s="1">
        <v>22912.625</v>
      </c>
    </row>
    <row r="127" spans="1:15" x14ac:dyDescent="0.25">
      <c r="A127" s="3" t="s">
        <v>169</v>
      </c>
      <c r="B127" s="10">
        <v>90</v>
      </c>
      <c r="C127" s="3">
        <v>38</v>
      </c>
      <c r="D127" s="1">
        <v>1887300</v>
      </c>
      <c r="E127" s="4">
        <v>207603</v>
      </c>
      <c r="F127" s="4">
        <v>15000</v>
      </c>
      <c r="G127" s="1">
        <v>2109903</v>
      </c>
      <c r="H127" s="1">
        <v>1515000</v>
      </c>
      <c r="I127" s="4">
        <v>594903</v>
      </c>
      <c r="J127" s="4">
        <v>15000</v>
      </c>
      <c r="K127" s="1">
        <v>579903</v>
      </c>
      <c r="L127" s="4">
        <v>15000</v>
      </c>
      <c r="M127" s="4">
        <v>15000</v>
      </c>
      <c r="N127" s="1">
        <v>549903</v>
      </c>
      <c r="O127" s="1">
        <v>22912.625</v>
      </c>
    </row>
    <row r="128" spans="1:15" x14ac:dyDescent="0.25">
      <c r="A128" s="2" t="s">
        <v>170</v>
      </c>
      <c r="B128" s="10">
        <v>90</v>
      </c>
      <c r="C128" s="2">
        <v>38</v>
      </c>
      <c r="D128" s="1">
        <v>1887300</v>
      </c>
      <c r="E128" s="4">
        <v>207603</v>
      </c>
      <c r="F128" s="4">
        <v>15000</v>
      </c>
      <c r="G128" s="1">
        <v>2109903</v>
      </c>
      <c r="H128" s="1">
        <v>1515000</v>
      </c>
      <c r="I128" s="4">
        <v>594903</v>
      </c>
      <c r="J128" s="4">
        <v>15000</v>
      </c>
      <c r="K128" s="1">
        <v>579903</v>
      </c>
      <c r="L128" s="4">
        <v>15000</v>
      </c>
      <c r="M128" s="4">
        <v>15000</v>
      </c>
      <c r="N128" s="1">
        <v>549903</v>
      </c>
      <c r="O128" s="1">
        <v>22912.625</v>
      </c>
    </row>
    <row r="129" spans="1:15" x14ac:dyDescent="0.25">
      <c r="A129" s="3" t="s">
        <v>171</v>
      </c>
      <c r="B129" s="10">
        <v>90</v>
      </c>
      <c r="C129" s="3">
        <v>38</v>
      </c>
      <c r="D129" s="1">
        <v>1887300</v>
      </c>
      <c r="E129" s="4">
        <v>207603</v>
      </c>
      <c r="F129" s="4">
        <v>15000</v>
      </c>
      <c r="G129" s="1">
        <v>2109903</v>
      </c>
      <c r="H129" s="1">
        <v>1515000</v>
      </c>
      <c r="I129" s="4">
        <v>594903</v>
      </c>
      <c r="J129" s="4">
        <v>15000</v>
      </c>
      <c r="K129" s="1">
        <v>579903</v>
      </c>
      <c r="L129" s="4">
        <v>15000</v>
      </c>
      <c r="M129" s="4">
        <v>15000</v>
      </c>
      <c r="N129" s="1">
        <v>549903</v>
      </c>
      <c r="O129" s="1">
        <v>22912.625</v>
      </c>
    </row>
    <row r="130" spans="1:15" x14ac:dyDescent="0.25">
      <c r="A130" s="2" t="s">
        <v>172</v>
      </c>
      <c r="B130" s="10">
        <v>90</v>
      </c>
      <c r="C130" s="2">
        <v>38</v>
      </c>
      <c r="D130" s="1">
        <v>1887300</v>
      </c>
      <c r="E130" s="4">
        <v>207603</v>
      </c>
      <c r="F130" s="4">
        <v>15000</v>
      </c>
      <c r="G130" s="1">
        <v>2109903</v>
      </c>
      <c r="H130" s="1">
        <v>1515000</v>
      </c>
      <c r="I130" s="4">
        <v>594903</v>
      </c>
      <c r="J130" s="4">
        <v>15000</v>
      </c>
      <c r="K130" s="1">
        <v>579903</v>
      </c>
      <c r="L130" s="4">
        <v>15000</v>
      </c>
      <c r="M130" s="4">
        <v>15000</v>
      </c>
      <c r="N130" s="1">
        <v>549903</v>
      </c>
      <c r="O130" s="1">
        <v>22912.625</v>
      </c>
    </row>
    <row r="131" spans="1:15" x14ac:dyDescent="0.25">
      <c r="A131" s="3" t="s">
        <v>173</v>
      </c>
      <c r="B131" s="10">
        <v>90</v>
      </c>
      <c r="C131" s="3">
        <v>38</v>
      </c>
      <c r="D131" s="1">
        <v>1887300</v>
      </c>
      <c r="E131" s="4">
        <v>207603</v>
      </c>
      <c r="F131" s="4">
        <v>15000</v>
      </c>
      <c r="G131" s="1">
        <v>2109903</v>
      </c>
      <c r="H131" s="1">
        <v>1515000</v>
      </c>
      <c r="I131" s="4">
        <v>594903</v>
      </c>
      <c r="J131" s="4">
        <v>15000</v>
      </c>
      <c r="K131" s="1">
        <v>579903</v>
      </c>
      <c r="L131" s="4">
        <v>15000</v>
      </c>
      <c r="M131" s="4">
        <v>15000</v>
      </c>
      <c r="N131" s="1">
        <v>549903</v>
      </c>
      <c r="O131" s="1">
        <v>22912.625</v>
      </c>
    </row>
    <row r="132" spans="1:15" x14ac:dyDescent="0.25">
      <c r="A132" s="2" t="s">
        <v>174</v>
      </c>
      <c r="B132" s="10">
        <v>90</v>
      </c>
      <c r="C132" s="2">
        <v>38</v>
      </c>
      <c r="D132" s="1">
        <v>1815300</v>
      </c>
      <c r="E132" s="4">
        <v>199683</v>
      </c>
      <c r="F132" s="4">
        <v>15000</v>
      </c>
      <c r="G132" s="1">
        <v>2029983</v>
      </c>
      <c r="H132" s="1">
        <v>1515000</v>
      </c>
      <c r="I132" s="4">
        <v>514983</v>
      </c>
      <c r="J132" s="4">
        <v>15000</v>
      </c>
      <c r="K132" s="1">
        <v>499983</v>
      </c>
      <c r="L132" s="4">
        <v>15000</v>
      </c>
      <c r="M132" s="4">
        <v>15000</v>
      </c>
      <c r="N132" s="1">
        <v>469983</v>
      </c>
      <c r="O132" s="1">
        <v>19582.625</v>
      </c>
    </row>
    <row r="133" spans="1:15" x14ac:dyDescent="0.25">
      <c r="A133" s="3" t="s">
        <v>175</v>
      </c>
      <c r="B133" s="10">
        <v>90</v>
      </c>
      <c r="C133" s="3">
        <v>38</v>
      </c>
      <c r="D133" s="1">
        <v>1815300</v>
      </c>
      <c r="E133" s="4">
        <v>199683</v>
      </c>
      <c r="F133" s="4">
        <v>15000</v>
      </c>
      <c r="G133" s="1">
        <v>2029983</v>
      </c>
      <c r="H133" s="1">
        <v>1515000</v>
      </c>
      <c r="I133" s="4">
        <v>514983</v>
      </c>
      <c r="J133" s="4">
        <v>15000</v>
      </c>
      <c r="K133" s="1">
        <v>499983</v>
      </c>
      <c r="L133" s="4">
        <v>15000</v>
      </c>
      <c r="M133" s="4">
        <v>15000</v>
      </c>
      <c r="N133" s="1">
        <v>469983</v>
      </c>
      <c r="O133" s="1">
        <v>19582.625</v>
      </c>
    </row>
    <row r="134" spans="1:15" x14ac:dyDescent="0.25">
      <c r="A134" s="2" t="s">
        <v>176</v>
      </c>
      <c r="B134" s="10">
        <v>90</v>
      </c>
      <c r="C134" s="2">
        <v>38</v>
      </c>
      <c r="D134" s="1">
        <v>1815300</v>
      </c>
      <c r="E134" s="4">
        <v>199683</v>
      </c>
      <c r="F134" s="4">
        <v>15000</v>
      </c>
      <c r="G134" s="1">
        <v>2029983</v>
      </c>
      <c r="H134" s="1">
        <v>1515000</v>
      </c>
      <c r="I134" s="4">
        <v>514983</v>
      </c>
      <c r="J134" s="4">
        <v>15000</v>
      </c>
      <c r="K134" s="1">
        <v>499983</v>
      </c>
      <c r="L134" s="4">
        <v>15000</v>
      </c>
      <c r="M134" s="4">
        <v>15000</v>
      </c>
      <c r="N134" s="1">
        <v>469983</v>
      </c>
      <c r="O134" s="1">
        <v>19582.625</v>
      </c>
    </row>
    <row r="135" spans="1:15" x14ac:dyDescent="0.25">
      <c r="A135" s="3" t="s">
        <v>177</v>
      </c>
      <c r="B135" s="10">
        <v>90</v>
      </c>
      <c r="C135" s="3">
        <v>38</v>
      </c>
      <c r="D135" s="1">
        <v>1815300</v>
      </c>
      <c r="E135" s="4">
        <v>199683</v>
      </c>
      <c r="F135" s="4">
        <v>15000</v>
      </c>
      <c r="G135" s="1">
        <v>2029983</v>
      </c>
      <c r="H135" s="1">
        <v>1515000</v>
      </c>
      <c r="I135" s="4">
        <v>514983</v>
      </c>
      <c r="J135" s="4">
        <v>15000</v>
      </c>
      <c r="K135" s="1">
        <v>499983</v>
      </c>
      <c r="L135" s="4">
        <v>15000</v>
      </c>
      <c r="M135" s="4">
        <v>15000</v>
      </c>
      <c r="N135" s="1">
        <v>469983</v>
      </c>
      <c r="O135" s="1">
        <v>19582.625</v>
      </c>
    </row>
    <row r="136" spans="1:15" x14ac:dyDescent="0.25">
      <c r="A136" s="2" t="s">
        <v>178</v>
      </c>
      <c r="B136" s="10">
        <v>90</v>
      </c>
      <c r="C136" s="2">
        <v>38</v>
      </c>
      <c r="D136" s="1">
        <v>1815300</v>
      </c>
      <c r="E136" s="4">
        <v>199683</v>
      </c>
      <c r="F136" s="4">
        <v>15000</v>
      </c>
      <c r="G136" s="1">
        <v>2029983</v>
      </c>
      <c r="H136" s="1">
        <v>1515000</v>
      </c>
      <c r="I136" s="4">
        <v>514983</v>
      </c>
      <c r="J136" s="4">
        <v>15000</v>
      </c>
      <c r="K136" s="1">
        <v>499983</v>
      </c>
      <c r="L136" s="4">
        <v>15000</v>
      </c>
      <c r="M136" s="4">
        <v>15000</v>
      </c>
      <c r="N136" s="1">
        <v>469983</v>
      </c>
      <c r="O136" s="1">
        <v>19582.625</v>
      </c>
    </row>
    <row r="137" spans="1:15" x14ac:dyDescent="0.25">
      <c r="A137" s="3" t="s">
        <v>179</v>
      </c>
      <c r="B137" s="10">
        <v>90</v>
      </c>
      <c r="C137" s="3">
        <v>38</v>
      </c>
      <c r="D137" s="1">
        <v>1824300</v>
      </c>
      <c r="E137" s="4">
        <v>200673</v>
      </c>
      <c r="F137" s="4">
        <v>15000</v>
      </c>
      <c r="G137" s="1">
        <v>2039973</v>
      </c>
      <c r="H137" s="1">
        <v>1515000</v>
      </c>
      <c r="I137" s="4">
        <v>524973</v>
      </c>
      <c r="J137" s="4">
        <v>15000</v>
      </c>
      <c r="K137" s="1">
        <v>509973</v>
      </c>
      <c r="L137" s="4">
        <v>15000</v>
      </c>
      <c r="M137" s="4">
        <v>15000</v>
      </c>
      <c r="N137" s="1">
        <v>479973</v>
      </c>
      <c r="O137" s="1">
        <v>19998.875</v>
      </c>
    </row>
    <row r="138" spans="1:15" x14ac:dyDescent="0.25">
      <c r="A138" s="2" t="s">
        <v>180</v>
      </c>
      <c r="B138" s="10">
        <v>90</v>
      </c>
      <c r="C138" s="2">
        <v>38</v>
      </c>
      <c r="D138" s="1">
        <v>1824300</v>
      </c>
      <c r="E138" s="4">
        <v>200673</v>
      </c>
      <c r="F138" s="4">
        <v>15000</v>
      </c>
      <c r="G138" s="1">
        <v>2039973</v>
      </c>
      <c r="H138" s="1">
        <v>1515000</v>
      </c>
      <c r="I138" s="4">
        <v>524973</v>
      </c>
      <c r="J138" s="4">
        <v>15000</v>
      </c>
      <c r="K138" s="1">
        <v>509973</v>
      </c>
      <c r="L138" s="4">
        <v>15000</v>
      </c>
      <c r="M138" s="4">
        <v>15000</v>
      </c>
      <c r="N138" s="1">
        <v>479973</v>
      </c>
      <c r="O138" s="1">
        <v>19998.875</v>
      </c>
    </row>
    <row r="139" spans="1:15" x14ac:dyDescent="0.25">
      <c r="A139" s="3" t="s">
        <v>181</v>
      </c>
      <c r="B139" s="10">
        <v>90</v>
      </c>
      <c r="C139" s="3">
        <v>38</v>
      </c>
      <c r="D139" s="1">
        <v>1824300</v>
      </c>
      <c r="E139" s="4">
        <v>200673</v>
      </c>
      <c r="F139" s="4">
        <v>15000</v>
      </c>
      <c r="G139" s="1">
        <v>2039973</v>
      </c>
      <c r="H139" s="1">
        <v>1515000</v>
      </c>
      <c r="I139" s="4">
        <v>524973</v>
      </c>
      <c r="J139" s="4">
        <v>15000</v>
      </c>
      <c r="K139" s="1">
        <v>509973</v>
      </c>
      <c r="L139" s="4">
        <v>15000</v>
      </c>
      <c r="M139" s="4">
        <v>15000</v>
      </c>
      <c r="N139" s="1">
        <v>479973</v>
      </c>
      <c r="O139" s="1">
        <v>19998.875</v>
      </c>
    </row>
    <row r="140" spans="1:15" x14ac:dyDescent="0.25">
      <c r="A140" s="2" t="s">
        <v>182</v>
      </c>
      <c r="B140" s="10">
        <v>90</v>
      </c>
      <c r="C140" s="2">
        <v>38</v>
      </c>
      <c r="D140" s="1">
        <v>1824300</v>
      </c>
      <c r="E140" s="4">
        <v>200673</v>
      </c>
      <c r="F140" s="4">
        <v>15000</v>
      </c>
      <c r="G140" s="1">
        <v>2039973</v>
      </c>
      <c r="H140" s="1">
        <v>1515000</v>
      </c>
      <c r="I140" s="4">
        <v>524973</v>
      </c>
      <c r="J140" s="4">
        <v>15000</v>
      </c>
      <c r="K140" s="1">
        <v>509973</v>
      </c>
      <c r="L140" s="4">
        <v>15000</v>
      </c>
      <c r="M140" s="4">
        <v>15000</v>
      </c>
      <c r="N140" s="1">
        <v>479973</v>
      </c>
      <c r="O140" s="1">
        <v>19998.875</v>
      </c>
    </row>
    <row r="141" spans="1:15" x14ac:dyDescent="0.25">
      <c r="A141" s="3" t="s">
        <v>183</v>
      </c>
      <c r="B141" s="10">
        <v>90</v>
      </c>
      <c r="C141" s="3">
        <v>38</v>
      </c>
      <c r="D141" s="1">
        <v>1824300</v>
      </c>
      <c r="E141" s="4">
        <v>200673</v>
      </c>
      <c r="F141" s="4">
        <v>15000</v>
      </c>
      <c r="G141" s="1">
        <v>2039973</v>
      </c>
      <c r="H141" s="1">
        <v>1515000</v>
      </c>
      <c r="I141" s="4">
        <v>524973</v>
      </c>
      <c r="J141" s="4">
        <v>15000</v>
      </c>
      <c r="K141" s="1">
        <v>509973</v>
      </c>
      <c r="L141" s="4">
        <v>15000</v>
      </c>
      <c r="M141" s="4">
        <v>15000</v>
      </c>
      <c r="N141" s="1">
        <v>479973</v>
      </c>
      <c r="O141" s="1">
        <v>19998.875</v>
      </c>
    </row>
    <row r="142" spans="1:15" x14ac:dyDescent="0.25">
      <c r="A142" s="2" t="s">
        <v>184</v>
      </c>
      <c r="B142" s="10">
        <v>90</v>
      </c>
      <c r="C142" s="2">
        <v>38</v>
      </c>
      <c r="D142" s="1">
        <v>1824300</v>
      </c>
      <c r="E142" s="4">
        <v>200673</v>
      </c>
      <c r="F142" s="4">
        <v>15000</v>
      </c>
      <c r="G142" s="1">
        <v>2039973</v>
      </c>
      <c r="H142" s="1">
        <v>1515000</v>
      </c>
      <c r="I142" s="4">
        <v>524973</v>
      </c>
      <c r="J142" s="4">
        <v>15000</v>
      </c>
      <c r="K142" s="1">
        <v>509973</v>
      </c>
      <c r="L142" s="4">
        <v>15000</v>
      </c>
      <c r="M142" s="4">
        <v>15000</v>
      </c>
      <c r="N142" s="1">
        <v>479973</v>
      </c>
      <c r="O142" s="1">
        <v>19998.875</v>
      </c>
    </row>
    <row r="143" spans="1:15" x14ac:dyDescent="0.25">
      <c r="A143" s="3" t="s">
        <v>185</v>
      </c>
      <c r="B143" s="10">
        <v>90</v>
      </c>
      <c r="C143" s="3">
        <v>38</v>
      </c>
      <c r="D143" s="1">
        <v>1824300</v>
      </c>
      <c r="E143" s="4">
        <v>200673</v>
      </c>
      <c r="F143" s="4">
        <v>15000</v>
      </c>
      <c r="G143" s="1">
        <v>2039973</v>
      </c>
      <c r="H143" s="1">
        <v>1515000</v>
      </c>
      <c r="I143" s="4">
        <v>524973</v>
      </c>
      <c r="J143" s="4">
        <v>15000</v>
      </c>
      <c r="K143" s="1">
        <v>509973</v>
      </c>
      <c r="L143" s="4">
        <v>15000</v>
      </c>
      <c r="M143" s="4">
        <v>15000</v>
      </c>
      <c r="N143" s="1">
        <v>479973</v>
      </c>
      <c r="O143" s="1">
        <v>19998.875</v>
      </c>
    </row>
    <row r="144" spans="1:15" x14ac:dyDescent="0.25">
      <c r="A144" s="2" t="s">
        <v>186</v>
      </c>
      <c r="B144" s="10">
        <v>90</v>
      </c>
      <c r="C144" s="2">
        <v>38</v>
      </c>
      <c r="D144" s="1">
        <v>1824300</v>
      </c>
      <c r="E144" s="4">
        <v>200673</v>
      </c>
      <c r="F144" s="4">
        <v>15000</v>
      </c>
      <c r="G144" s="1">
        <v>2039973</v>
      </c>
      <c r="H144" s="1">
        <v>1515000</v>
      </c>
      <c r="I144" s="4">
        <v>524973</v>
      </c>
      <c r="J144" s="4">
        <v>15000</v>
      </c>
      <c r="K144" s="1">
        <v>509973</v>
      </c>
      <c r="L144" s="4">
        <v>15000</v>
      </c>
      <c r="M144" s="4">
        <v>15000</v>
      </c>
      <c r="N144" s="1">
        <v>479973</v>
      </c>
      <c r="O144" s="1">
        <v>19998.875</v>
      </c>
    </row>
    <row r="145" spans="1:15" x14ac:dyDescent="0.25">
      <c r="A145" s="3" t="s">
        <v>187</v>
      </c>
      <c r="B145" s="10">
        <v>90</v>
      </c>
      <c r="C145" s="3">
        <v>38</v>
      </c>
      <c r="D145" s="1">
        <v>1824300</v>
      </c>
      <c r="E145" s="4">
        <v>200673</v>
      </c>
      <c r="F145" s="4">
        <v>15000</v>
      </c>
      <c r="G145" s="1">
        <v>2039973</v>
      </c>
      <c r="H145" s="1">
        <v>1515000</v>
      </c>
      <c r="I145" s="4">
        <v>524973</v>
      </c>
      <c r="J145" s="4">
        <v>15000</v>
      </c>
      <c r="K145" s="1">
        <v>509973</v>
      </c>
      <c r="L145" s="4">
        <v>15000</v>
      </c>
      <c r="M145" s="4">
        <v>15000</v>
      </c>
      <c r="N145" s="1">
        <v>479973</v>
      </c>
      <c r="O145" s="1">
        <v>19998.875</v>
      </c>
    </row>
    <row r="146" spans="1:15" x14ac:dyDescent="0.25">
      <c r="A146" s="2" t="s">
        <v>188</v>
      </c>
      <c r="B146" s="10">
        <v>102</v>
      </c>
      <c r="C146" s="2">
        <v>38</v>
      </c>
      <c r="D146" s="1"/>
      <c r="E146" s="4">
        <v>0</v>
      </c>
      <c r="F146" s="4"/>
      <c r="G146" s="1">
        <v>0</v>
      </c>
      <c r="H146" s="1"/>
      <c r="I146" s="4">
        <v>0</v>
      </c>
      <c r="J146" s="4"/>
      <c r="K146" s="1">
        <v>0</v>
      </c>
      <c r="L146" s="4"/>
      <c r="M146" s="4"/>
      <c r="N146" s="1">
        <v>0</v>
      </c>
      <c r="O146" s="1">
        <v>0</v>
      </c>
    </row>
    <row r="147" spans="1:15" x14ac:dyDescent="0.25">
      <c r="A147" s="3" t="s">
        <v>189</v>
      </c>
      <c r="B147" s="10">
        <v>90</v>
      </c>
      <c r="C147" s="3">
        <v>38</v>
      </c>
      <c r="D147" s="1"/>
      <c r="E147" s="4">
        <v>0</v>
      </c>
      <c r="F147" s="4"/>
      <c r="G147" s="1">
        <v>0</v>
      </c>
      <c r="H147" s="1"/>
      <c r="I147" s="4">
        <v>0</v>
      </c>
      <c r="J147" s="4"/>
      <c r="K147" s="1">
        <v>0</v>
      </c>
      <c r="L147" s="4"/>
      <c r="M147" s="4"/>
      <c r="N147" s="1">
        <v>0</v>
      </c>
      <c r="O147" s="1">
        <v>0</v>
      </c>
    </row>
    <row r="148" spans="1:15" x14ac:dyDescent="0.25">
      <c r="A148" s="2" t="s">
        <v>190</v>
      </c>
      <c r="B148" s="10">
        <v>90</v>
      </c>
      <c r="C148" s="2">
        <v>38</v>
      </c>
      <c r="D148" s="1">
        <v>1824300</v>
      </c>
      <c r="E148" s="4">
        <v>200673</v>
      </c>
      <c r="F148" s="4">
        <v>15000</v>
      </c>
      <c r="G148" s="1">
        <v>2039973</v>
      </c>
      <c r="H148" s="1">
        <v>1515000</v>
      </c>
      <c r="I148" s="4">
        <v>524973</v>
      </c>
      <c r="J148" s="4">
        <v>15000</v>
      </c>
      <c r="K148" s="1">
        <v>509973</v>
      </c>
      <c r="L148" s="4">
        <v>15000</v>
      </c>
      <c r="M148" s="4">
        <v>15000</v>
      </c>
      <c r="N148" s="1">
        <v>479973</v>
      </c>
      <c r="O148" s="1">
        <v>19998.875</v>
      </c>
    </row>
    <row r="149" spans="1:15" x14ac:dyDescent="0.25">
      <c r="A149" s="3" t="s">
        <v>191</v>
      </c>
      <c r="B149" s="10">
        <v>90</v>
      </c>
      <c r="C149" s="3">
        <v>38</v>
      </c>
      <c r="D149" s="1">
        <v>1824300</v>
      </c>
      <c r="E149" s="4">
        <v>200673</v>
      </c>
      <c r="F149" s="4">
        <v>15000</v>
      </c>
      <c r="G149" s="1">
        <v>2039973</v>
      </c>
      <c r="H149" s="1">
        <v>1515000</v>
      </c>
      <c r="I149" s="4">
        <v>524973</v>
      </c>
      <c r="J149" s="4">
        <v>15000</v>
      </c>
      <c r="K149" s="1">
        <v>509973</v>
      </c>
      <c r="L149" s="4">
        <v>15000</v>
      </c>
      <c r="M149" s="4">
        <v>15000</v>
      </c>
      <c r="N149" s="1">
        <v>479973</v>
      </c>
      <c r="O149" s="1">
        <v>19998.875</v>
      </c>
    </row>
    <row r="150" spans="1:15" x14ac:dyDescent="0.25">
      <c r="A150" s="2" t="s">
        <v>192</v>
      </c>
      <c r="B150" s="10">
        <v>90</v>
      </c>
      <c r="C150" s="2">
        <v>38</v>
      </c>
      <c r="D150" s="1">
        <v>1824300</v>
      </c>
      <c r="E150" s="4">
        <v>200673</v>
      </c>
      <c r="F150" s="4">
        <v>15000</v>
      </c>
      <c r="G150" s="1">
        <v>2039973</v>
      </c>
      <c r="H150" s="1">
        <v>1515000</v>
      </c>
      <c r="I150" s="4">
        <v>524973</v>
      </c>
      <c r="J150" s="4">
        <v>15000</v>
      </c>
      <c r="K150" s="1">
        <v>509973</v>
      </c>
      <c r="L150" s="4">
        <v>15000</v>
      </c>
      <c r="M150" s="4">
        <v>15000</v>
      </c>
      <c r="N150" s="1">
        <v>479973</v>
      </c>
      <c r="O150" s="1">
        <v>19998.875</v>
      </c>
    </row>
    <row r="151" spans="1:15" x14ac:dyDescent="0.25">
      <c r="A151" s="3" t="s">
        <v>193</v>
      </c>
      <c r="B151" s="10">
        <v>90</v>
      </c>
      <c r="C151" s="3">
        <v>38</v>
      </c>
      <c r="D151" s="1">
        <v>1824300</v>
      </c>
      <c r="E151" s="4">
        <v>200673</v>
      </c>
      <c r="F151" s="4">
        <v>15000</v>
      </c>
      <c r="G151" s="1">
        <v>2039973</v>
      </c>
      <c r="H151" s="1">
        <v>1515000</v>
      </c>
      <c r="I151" s="4">
        <v>524973</v>
      </c>
      <c r="J151" s="4">
        <v>15000</v>
      </c>
      <c r="K151" s="1">
        <v>509973</v>
      </c>
      <c r="L151" s="4">
        <v>15000</v>
      </c>
      <c r="M151" s="4">
        <v>15000</v>
      </c>
      <c r="N151" s="1">
        <v>479973</v>
      </c>
      <c r="O151" s="1">
        <v>19998.875</v>
      </c>
    </row>
    <row r="152" spans="1:15" x14ac:dyDescent="0.25">
      <c r="A152" s="2" t="s">
        <v>194</v>
      </c>
      <c r="B152" s="10">
        <v>90</v>
      </c>
      <c r="C152" s="2">
        <v>38</v>
      </c>
      <c r="D152" s="1">
        <v>1869300</v>
      </c>
      <c r="E152" s="4">
        <v>205623</v>
      </c>
      <c r="F152" s="4">
        <v>15000</v>
      </c>
      <c r="G152" s="1">
        <v>2089923</v>
      </c>
      <c r="H152" s="1">
        <v>1515000</v>
      </c>
      <c r="I152" s="4">
        <v>574923</v>
      </c>
      <c r="J152" s="4">
        <v>15000</v>
      </c>
      <c r="K152" s="1">
        <v>559923</v>
      </c>
      <c r="L152" s="4">
        <v>15000</v>
      </c>
      <c r="M152" s="4">
        <v>15000</v>
      </c>
      <c r="N152" s="1">
        <v>529923</v>
      </c>
      <c r="O152" s="1">
        <v>22080.125</v>
      </c>
    </row>
    <row r="153" spans="1:15" x14ac:dyDescent="0.25">
      <c r="A153" s="3" t="s">
        <v>195</v>
      </c>
      <c r="B153" s="10">
        <v>90</v>
      </c>
      <c r="C153" s="3">
        <v>38</v>
      </c>
      <c r="D153" s="1">
        <v>1869300</v>
      </c>
      <c r="E153" s="4">
        <v>205623</v>
      </c>
      <c r="F153" s="4">
        <v>15000</v>
      </c>
      <c r="G153" s="1">
        <v>2089923</v>
      </c>
      <c r="H153" s="1">
        <v>1515000</v>
      </c>
      <c r="I153" s="4">
        <v>574923</v>
      </c>
      <c r="J153" s="4">
        <v>15000</v>
      </c>
      <c r="K153" s="1">
        <v>559923</v>
      </c>
      <c r="L153" s="4">
        <v>15000</v>
      </c>
      <c r="M153" s="4">
        <v>15000</v>
      </c>
      <c r="N153" s="1">
        <v>529923</v>
      </c>
      <c r="O153" s="1">
        <v>22080.125</v>
      </c>
    </row>
    <row r="154" spans="1:15" x14ac:dyDescent="0.25">
      <c r="A154" s="2" t="s">
        <v>196</v>
      </c>
      <c r="B154" s="10">
        <v>113</v>
      </c>
      <c r="C154" s="2">
        <v>38</v>
      </c>
      <c r="D154" s="1">
        <v>2105600</v>
      </c>
      <c r="E154" s="4">
        <v>231616</v>
      </c>
      <c r="F154" s="4">
        <v>15000</v>
      </c>
      <c r="G154" s="1">
        <v>2352216</v>
      </c>
      <c r="H154" s="1">
        <v>1588000</v>
      </c>
      <c r="I154" s="4">
        <v>764216</v>
      </c>
      <c r="J154" s="4">
        <v>15000</v>
      </c>
      <c r="K154" s="1">
        <v>749216</v>
      </c>
      <c r="L154" s="4">
        <v>15000</v>
      </c>
      <c r="M154" s="4">
        <v>15000</v>
      </c>
      <c r="N154" s="1">
        <v>719216</v>
      </c>
      <c r="O154" s="1">
        <v>29967.333333333332</v>
      </c>
    </row>
    <row r="155" spans="1:15" x14ac:dyDescent="0.25">
      <c r="A155" s="3" t="s">
        <v>197</v>
      </c>
      <c r="B155" s="10">
        <v>90</v>
      </c>
      <c r="C155" s="3">
        <v>38</v>
      </c>
      <c r="D155" s="1">
        <v>1869300</v>
      </c>
      <c r="E155" s="4">
        <v>205623</v>
      </c>
      <c r="F155" s="4">
        <v>15000</v>
      </c>
      <c r="G155" s="1">
        <v>2089923</v>
      </c>
      <c r="H155" s="1">
        <v>1515000</v>
      </c>
      <c r="I155" s="4">
        <v>574923</v>
      </c>
      <c r="J155" s="4">
        <v>15000</v>
      </c>
      <c r="K155" s="1">
        <v>559923</v>
      </c>
      <c r="L155" s="4">
        <v>15000</v>
      </c>
      <c r="M155" s="4">
        <v>15000</v>
      </c>
      <c r="N155" s="1">
        <v>529923</v>
      </c>
      <c r="O155" s="1">
        <v>22080.125</v>
      </c>
    </row>
    <row r="156" spans="1:15" x14ac:dyDescent="0.25">
      <c r="A156" s="2" t="s">
        <v>198</v>
      </c>
      <c r="B156" s="10">
        <v>90</v>
      </c>
      <c r="C156" s="2">
        <v>38</v>
      </c>
      <c r="D156" s="1">
        <v>1869300</v>
      </c>
      <c r="E156" s="4">
        <v>205623</v>
      </c>
      <c r="F156" s="4">
        <v>15000</v>
      </c>
      <c r="G156" s="1">
        <v>2089923</v>
      </c>
      <c r="H156" s="1">
        <v>1515000</v>
      </c>
      <c r="I156" s="4">
        <v>574923</v>
      </c>
      <c r="J156" s="4">
        <v>15000</v>
      </c>
      <c r="K156" s="1">
        <v>559923</v>
      </c>
      <c r="L156" s="4">
        <v>15000</v>
      </c>
      <c r="M156" s="4">
        <v>15000</v>
      </c>
      <c r="N156" s="1">
        <v>529923</v>
      </c>
      <c r="O156" s="1">
        <v>22080.125</v>
      </c>
    </row>
    <row r="157" spans="1:15" x14ac:dyDescent="0.25">
      <c r="A157" s="3" t="s">
        <v>199</v>
      </c>
      <c r="B157" s="10">
        <v>90</v>
      </c>
      <c r="C157" s="3">
        <v>38</v>
      </c>
      <c r="D157" s="1">
        <v>1869300</v>
      </c>
      <c r="E157" s="4">
        <v>205623</v>
      </c>
      <c r="F157" s="4">
        <v>15000</v>
      </c>
      <c r="G157" s="1">
        <v>2089923</v>
      </c>
      <c r="H157" s="1">
        <v>1515000</v>
      </c>
      <c r="I157" s="4">
        <v>574923</v>
      </c>
      <c r="J157" s="4">
        <v>15000</v>
      </c>
      <c r="K157" s="1">
        <v>559923</v>
      </c>
      <c r="L157" s="4">
        <v>15000</v>
      </c>
      <c r="M157" s="4">
        <v>15000</v>
      </c>
      <c r="N157" s="1">
        <v>529923</v>
      </c>
      <c r="O157" s="1">
        <v>22080.125</v>
      </c>
    </row>
    <row r="158" spans="1:15" x14ac:dyDescent="0.25">
      <c r="A158" s="2" t="s">
        <v>200</v>
      </c>
      <c r="B158" s="10">
        <v>90</v>
      </c>
      <c r="C158" s="2">
        <v>38</v>
      </c>
      <c r="D158" s="1">
        <v>1869300</v>
      </c>
      <c r="E158" s="4">
        <v>205623</v>
      </c>
      <c r="F158" s="4">
        <v>15000</v>
      </c>
      <c r="G158" s="1">
        <v>2089923</v>
      </c>
      <c r="H158" s="1">
        <v>1515000</v>
      </c>
      <c r="I158" s="4">
        <v>574923</v>
      </c>
      <c r="J158" s="4">
        <v>15000</v>
      </c>
      <c r="K158" s="1">
        <v>559923</v>
      </c>
      <c r="L158" s="4">
        <v>15000</v>
      </c>
      <c r="M158" s="4">
        <v>15000</v>
      </c>
      <c r="N158" s="1">
        <v>529923</v>
      </c>
      <c r="O158" s="1">
        <v>22080.125</v>
      </c>
    </row>
    <row r="159" spans="1:15" x14ac:dyDescent="0.25">
      <c r="A159" s="3" t="s">
        <v>201</v>
      </c>
      <c r="B159" s="10">
        <v>90</v>
      </c>
      <c r="C159" s="3">
        <v>38</v>
      </c>
      <c r="D159" s="1">
        <v>1869300</v>
      </c>
      <c r="E159" s="4">
        <v>205623</v>
      </c>
      <c r="F159" s="4">
        <v>15000</v>
      </c>
      <c r="G159" s="1">
        <v>2089923</v>
      </c>
      <c r="H159" s="1">
        <v>1515000</v>
      </c>
      <c r="I159" s="4">
        <v>574923</v>
      </c>
      <c r="J159" s="4">
        <v>15000</v>
      </c>
      <c r="K159" s="1">
        <v>559923</v>
      </c>
      <c r="L159" s="4">
        <v>15000</v>
      </c>
      <c r="M159" s="4">
        <v>15000</v>
      </c>
      <c r="N159" s="1">
        <v>529923</v>
      </c>
      <c r="O159" s="1">
        <v>22080.125</v>
      </c>
    </row>
    <row r="160" spans="1:15" x14ac:dyDescent="0.25">
      <c r="A160" s="2" t="s">
        <v>202</v>
      </c>
      <c r="B160" s="10">
        <v>96</v>
      </c>
      <c r="C160" s="2">
        <v>38</v>
      </c>
      <c r="D160" s="1">
        <v>1950900</v>
      </c>
      <c r="E160" s="4">
        <v>214599</v>
      </c>
      <c r="F160" s="4">
        <v>15000</v>
      </c>
      <c r="G160" s="1">
        <v>2180499</v>
      </c>
      <c r="H160" s="1">
        <v>1557000</v>
      </c>
      <c r="I160" s="4">
        <v>623499</v>
      </c>
      <c r="J160" s="4">
        <v>15000</v>
      </c>
      <c r="K160" s="1">
        <v>608499</v>
      </c>
      <c r="L160" s="4">
        <v>15000</v>
      </c>
      <c r="M160" s="4">
        <v>15000</v>
      </c>
      <c r="N160" s="1">
        <v>578499</v>
      </c>
      <c r="O160" s="1">
        <v>24104.125</v>
      </c>
    </row>
    <row r="161" spans="1:15" x14ac:dyDescent="0.25">
      <c r="A161" s="3" t="s">
        <v>203</v>
      </c>
      <c r="B161" s="10">
        <v>89</v>
      </c>
      <c r="C161" s="3">
        <v>38</v>
      </c>
      <c r="D161" s="1">
        <v>1860500</v>
      </c>
      <c r="E161" s="4">
        <v>204655</v>
      </c>
      <c r="F161" s="4">
        <v>15000</v>
      </c>
      <c r="G161" s="1">
        <v>2080155</v>
      </c>
      <c r="H161" s="1">
        <v>1508000</v>
      </c>
      <c r="I161" s="4">
        <v>572155</v>
      </c>
      <c r="J161" s="4">
        <v>15000</v>
      </c>
      <c r="K161" s="1">
        <v>557155</v>
      </c>
      <c r="L161" s="4">
        <v>15000</v>
      </c>
      <c r="M161" s="4">
        <v>15000</v>
      </c>
      <c r="N161" s="1">
        <v>527155</v>
      </c>
      <c r="O161" s="1">
        <v>21964.791666666668</v>
      </c>
    </row>
    <row r="162" spans="1:15" x14ac:dyDescent="0.25">
      <c r="A162" s="2" t="s">
        <v>204</v>
      </c>
      <c r="B162" s="10">
        <v>84</v>
      </c>
      <c r="C162" s="2">
        <v>38</v>
      </c>
      <c r="D162" s="1">
        <v>1816500</v>
      </c>
      <c r="E162" s="4">
        <v>199815</v>
      </c>
      <c r="F162" s="4">
        <v>15000</v>
      </c>
      <c r="G162" s="1">
        <v>2031315</v>
      </c>
      <c r="H162" s="1">
        <v>1472000</v>
      </c>
      <c r="I162" s="4">
        <v>559315</v>
      </c>
      <c r="J162" s="4">
        <v>15000</v>
      </c>
      <c r="K162" s="1">
        <v>544315</v>
      </c>
      <c r="L162" s="4">
        <v>15000</v>
      </c>
      <c r="M162" s="4">
        <v>15000</v>
      </c>
      <c r="N162" s="1">
        <v>514315</v>
      </c>
      <c r="O162" s="1">
        <v>21429.791666666668</v>
      </c>
    </row>
    <row r="163" spans="1:15" x14ac:dyDescent="0.25">
      <c r="A163" s="3" t="s">
        <v>205</v>
      </c>
      <c r="B163" s="10">
        <v>100</v>
      </c>
      <c r="C163" s="3">
        <v>38</v>
      </c>
      <c r="D163" s="1">
        <v>1977300</v>
      </c>
      <c r="E163" s="4">
        <v>217503</v>
      </c>
      <c r="F163" s="4">
        <v>15000</v>
      </c>
      <c r="G163" s="1">
        <v>2209803</v>
      </c>
      <c r="H163" s="1">
        <v>1585000</v>
      </c>
      <c r="I163" s="4">
        <v>624803</v>
      </c>
      <c r="J163" s="4">
        <v>15000</v>
      </c>
      <c r="K163" s="1">
        <v>609803</v>
      </c>
      <c r="L163" s="4">
        <v>15000</v>
      </c>
      <c r="M163" s="4">
        <v>15000</v>
      </c>
      <c r="N163" s="1">
        <v>579803</v>
      </c>
      <c r="O163" s="1">
        <v>24158.458333333332</v>
      </c>
    </row>
    <row r="164" spans="1:15" x14ac:dyDescent="0.25">
      <c r="A164" s="2" t="s">
        <v>206</v>
      </c>
      <c r="B164" s="10">
        <v>84</v>
      </c>
      <c r="C164" s="2">
        <v>38</v>
      </c>
      <c r="D164" s="1">
        <v>1816500</v>
      </c>
      <c r="E164" s="4">
        <v>199815</v>
      </c>
      <c r="F164" s="4">
        <v>15000</v>
      </c>
      <c r="G164" s="1">
        <v>2031315</v>
      </c>
      <c r="H164" s="1">
        <v>1472000</v>
      </c>
      <c r="I164" s="4">
        <v>559315</v>
      </c>
      <c r="J164" s="4">
        <v>15000</v>
      </c>
      <c r="K164" s="1">
        <v>544315</v>
      </c>
      <c r="L164" s="4">
        <v>15000</v>
      </c>
      <c r="M164" s="4">
        <v>15000</v>
      </c>
      <c r="N164" s="1">
        <v>514315</v>
      </c>
      <c r="O164" s="1">
        <v>21429.791666666668</v>
      </c>
    </row>
    <row r="165" spans="1:15" x14ac:dyDescent="0.25">
      <c r="A165" s="3" t="s">
        <v>207</v>
      </c>
      <c r="B165" s="10">
        <v>84</v>
      </c>
      <c r="C165" s="3">
        <v>38</v>
      </c>
      <c r="D165" s="1">
        <v>1816500</v>
      </c>
      <c r="E165" s="4">
        <v>199815</v>
      </c>
      <c r="F165" s="4">
        <v>15000</v>
      </c>
      <c r="G165" s="1">
        <v>2031315</v>
      </c>
      <c r="H165" s="1">
        <v>1472000</v>
      </c>
      <c r="I165" s="4">
        <v>559315</v>
      </c>
      <c r="J165" s="4">
        <v>15000</v>
      </c>
      <c r="K165" s="1">
        <v>544315</v>
      </c>
      <c r="L165" s="4">
        <v>15000</v>
      </c>
      <c r="M165" s="4">
        <v>15000</v>
      </c>
      <c r="N165" s="1">
        <v>514315</v>
      </c>
      <c r="O165" s="1">
        <v>21429.791666666668</v>
      </c>
    </row>
    <row r="166" spans="1:15" x14ac:dyDescent="0.25">
      <c r="A166" s="2" t="s">
        <v>208</v>
      </c>
      <c r="B166" s="10">
        <v>105</v>
      </c>
      <c r="C166" s="2">
        <v>38</v>
      </c>
      <c r="D166" s="1">
        <v>2074800</v>
      </c>
      <c r="E166" s="4">
        <v>228228</v>
      </c>
      <c r="F166" s="4">
        <v>15000</v>
      </c>
      <c r="G166" s="1">
        <v>2318028</v>
      </c>
      <c r="H166" s="1">
        <v>1535000</v>
      </c>
      <c r="I166" s="4">
        <v>783028</v>
      </c>
      <c r="J166" s="4">
        <v>15000</v>
      </c>
      <c r="K166" s="1">
        <v>768028</v>
      </c>
      <c r="L166" s="4">
        <v>15000</v>
      </c>
      <c r="M166" s="4">
        <v>15000</v>
      </c>
      <c r="N166" s="1">
        <v>738028</v>
      </c>
      <c r="O166" s="1">
        <v>30751.166666666668</v>
      </c>
    </row>
    <row r="167" spans="1:15" x14ac:dyDescent="0.25">
      <c r="A167" s="3" t="s">
        <v>209</v>
      </c>
      <c r="B167" s="10">
        <v>84</v>
      </c>
      <c r="C167" s="3">
        <v>38</v>
      </c>
      <c r="D167" s="1">
        <v>1875300</v>
      </c>
      <c r="E167" s="4">
        <v>206283</v>
      </c>
      <c r="F167" s="4">
        <v>15000</v>
      </c>
      <c r="G167" s="1">
        <v>2096583</v>
      </c>
      <c r="H167" s="1">
        <v>1472000</v>
      </c>
      <c r="I167" s="4">
        <v>624583</v>
      </c>
      <c r="J167" s="4">
        <v>15000</v>
      </c>
      <c r="K167" s="1">
        <v>609583</v>
      </c>
      <c r="L167" s="4">
        <v>15000</v>
      </c>
      <c r="M167" s="4">
        <v>15000</v>
      </c>
      <c r="N167" s="1">
        <v>579583</v>
      </c>
      <c r="O167" s="1">
        <v>24149.291666666668</v>
      </c>
    </row>
    <row r="168" spans="1:15" x14ac:dyDescent="0.25">
      <c r="A168" s="2" t="s">
        <v>210</v>
      </c>
      <c r="B168" s="10">
        <v>84</v>
      </c>
      <c r="C168" s="2">
        <v>38</v>
      </c>
      <c r="D168" s="1">
        <v>1875300</v>
      </c>
      <c r="E168" s="4">
        <v>206283</v>
      </c>
      <c r="F168" s="4">
        <v>15000</v>
      </c>
      <c r="G168" s="1">
        <v>2096583</v>
      </c>
      <c r="H168" s="1">
        <v>1472000</v>
      </c>
      <c r="I168" s="4">
        <v>624583</v>
      </c>
      <c r="J168" s="4">
        <v>15000</v>
      </c>
      <c r="K168" s="1">
        <v>609583</v>
      </c>
      <c r="L168" s="4">
        <v>15000</v>
      </c>
      <c r="M168" s="4">
        <v>15000</v>
      </c>
      <c r="N168" s="1">
        <v>579583</v>
      </c>
      <c r="O168" s="1">
        <v>24149.291666666668</v>
      </c>
    </row>
    <row r="169" spans="1:15" x14ac:dyDescent="0.25">
      <c r="A169" s="3" t="s">
        <v>211</v>
      </c>
      <c r="B169" s="10">
        <v>84</v>
      </c>
      <c r="C169" s="3">
        <v>38</v>
      </c>
      <c r="D169" s="1">
        <v>1875300</v>
      </c>
      <c r="E169" s="4">
        <v>206283</v>
      </c>
      <c r="F169" s="4">
        <v>15000</v>
      </c>
      <c r="G169" s="1">
        <v>2096583</v>
      </c>
      <c r="H169" s="1">
        <v>1472000</v>
      </c>
      <c r="I169" s="4">
        <v>624583</v>
      </c>
      <c r="J169" s="4">
        <v>15000</v>
      </c>
      <c r="K169" s="1">
        <v>609583</v>
      </c>
      <c r="L169" s="4">
        <v>15000</v>
      </c>
      <c r="M169" s="4">
        <v>15000</v>
      </c>
      <c r="N169" s="1">
        <v>579583</v>
      </c>
      <c r="O169" s="1">
        <v>24149.291666666668</v>
      </c>
    </row>
    <row r="170" spans="1:15" x14ac:dyDescent="0.25">
      <c r="A170" s="2" t="s">
        <v>212</v>
      </c>
      <c r="B170" s="10">
        <v>92</v>
      </c>
      <c r="C170" s="2">
        <v>38</v>
      </c>
      <c r="D170" s="1">
        <v>1960500</v>
      </c>
      <c r="E170" s="4">
        <v>215655</v>
      </c>
      <c r="F170" s="4">
        <v>15000</v>
      </c>
      <c r="G170" s="1">
        <v>2191155</v>
      </c>
      <c r="H170" s="1">
        <v>1529000</v>
      </c>
      <c r="I170" s="4">
        <v>662155</v>
      </c>
      <c r="J170" s="4">
        <v>15000</v>
      </c>
      <c r="K170" s="1">
        <v>647155</v>
      </c>
      <c r="L170" s="4">
        <v>15000</v>
      </c>
      <c r="M170" s="4">
        <v>15000</v>
      </c>
      <c r="N170" s="1">
        <v>617155</v>
      </c>
      <c r="O170" s="1">
        <v>25714.791666666668</v>
      </c>
    </row>
    <row r="171" spans="1:15" x14ac:dyDescent="0.25">
      <c r="A171" s="3" t="s">
        <v>213</v>
      </c>
      <c r="B171" s="10">
        <v>84</v>
      </c>
      <c r="C171" s="3">
        <v>38</v>
      </c>
      <c r="D171" s="1">
        <v>1875300</v>
      </c>
      <c r="E171" s="4">
        <v>206283</v>
      </c>
      <c r="F171" s="4">
        <v>15000</v>
      </c>
      <c r="G171" s="1">
        <v>2096583</v>
      </c>
      <c r="H171" s="1">
        <v>1472000</v>
      </c>
      <c r="I171" s="4">
        <v>624583</v>
      </c>
      <c r="J171" s="4">
        <v>15000</v>
      </c>
      <c r="K171" s="1">
        <v>609583</v>
      </c>
      <c r="L171" s="4">
        <v>15000</v>
      </c>
      <c r="M171" s="4">
        <v>15000</v>
      </c>
      <c r="N171" s="1">
        <v>579583</v>
      </c>
      <c r="O171" s="1">
        <v>24149.291666666668</v>
      </c>
    </row>
    <row r="172" spans="1:15" x14ac:dyDescent="0.25">
      <c r="A172" s="2" t="s">
        <v>214</v>
      </c>
      <c r="B172" s="10">
        <v>84</v>
      </c>
      <c r="C172" s="2">
        <v>38</v>
      </c>
      <c r="D172" s="1">
        <v>1875300</v>
      </c>
      <c r="E172" s="4">
        <v>206283</v>
      </c>
      <c r="F172" s="4">
        <v>15000</v>
      </c>
      <c r="G172" s="1">
        <v>2096583</v>
      </c>
      <c r="H172" s="1">
        <v>1472000</v>
      </c>
      <c r="I172" s="4">
        <v>624583</v>
      </c>
      <c r="J172" s="4">
        <v>15000</v>
      </c>
      <c r="K172" s="1">
        <v>609583</v>
      </c>
      <c r="L172" s="4">
        <v>15000</v>
      </c>
      <c r="M172" s="4">
        <v>15000</v>
      </c>
      <c r="N172" s="1">
        <v>579583</v>
      </c>
      <c r="O172" s="1">
        <v>24149.291666666668</v>
      </c>
    </row>
    <row r="173" spans="1:15" s="9" customFormat="1" x14ac:dyDescent="0.25">
      <c r="A173" s="10" t="s">
        <v>0</v>
      </c>
      <c r="B173" s="10">
        <v>96</v>
      </c>
      <c r="C173" s="10">
        <v>0</v>
      </c>
      <c r="D173" s="107">
        <v>0</v>
      </c>
      <c r="E173" s="108">
        <v>0</v>
      </c>
      <c r="F173" s="108">
        <v>0</v>
      </c>
      <c r="G173" s="107">
        <v>0</v>
      </c>
      <c r="H173" s="107">
        <v>0</v>
      </c>
      <c r="I173" s="108">
        <v>0</v>
      </c>
      <c r="J173" s="108">
        <v>0</v>
      </c>
      <c r="K173" s="107">
        <v>0</v>
      </c>
      <c r="L173" s="108"/>
      <c r="M173" s="108"/>
      <c r="N173" s="107"/>
      <c r="O173" s="109">
        <v>0</v>
      </c>
    </row>
    <row r="174" spans="1:15" x14ac:dyDescent="0.25">
      <c r="A174" s="2" t="s">
        <v>1</v>
      </c>
      <c r="B174" s="10">
        <v>96</v>
      </c>
      <c r="C174" s="2">
        <v>0</v>
      </c>
      <c r="D174" s="11">
        <v>0</v>
      </c>
      <c r="E174" s="42">
        <v>0</v>
      </c>
      <c r="F174" s="42">
        <v>0</v>
      </c>
      <c r="G174" s="12">
        <v>0</v>
      </c>
      <c r="H174" s="12">
        <v>0</v>
      </c>
      <c r="I174" s="42">
        <v>0</v>
      </c>
      <c r="J174" s="42">
        <v>0</v>
      </c>
      <c r="K174" s="12">
        <v>0</v>
      </c>
      <c r="L174" s="42"/>
      <c r="M174" s="42"/>
      <c r="N174" s="12"/>
      <c r="O174" s="54">
        <v>0</v>
      </c>
    </row>
    <row r="175" spans="1:15" x14ac:dyDescent="0.25">
      <c r="A175" s="2" t="s">
        <v>2</v>
      </c>
      <c r="B175" s="10">
        <v>96</v>
      </c>
      <c r="C175" s="2">
        <v>0</v>
      </c>
      <c r="D175" s="11">
        <v>0</v>
      </c>
      <c r="E175" s="52">
        <v>0</v>
      </c>
      <c r="F175" s="52">
        <v>0</v>
      </c>
      <c r="G175" s="11">
        <v>0</v>
      </c>
      <c r="H175" s="11">
        <v>0</v>
      </c>
      <c r="I175" s="52">
        <v>0</v>
      </c>
      <c r="J175" s="52">
        <v>0</v>
      </c>
      <c r="K175" s="11">
        <v>0</v>
      </c>
      <c r="L175" s="52"/>
      <c r="M175" s="52"/>
      <c r="N175" s="11"/>
      <c r="O175" s="53">
        <v>0</v>
      </c>
    </row>
    <row r="176" spans="1:15" x14ac:dyDescent="0.25">
      <c r="A176" s="2" t="s">
        <v>3</v>
      </c>
      <c r="B176" s="10">
        <v>96</v>
      </c>
      <c r="C176" s="2">
        <v>0</v>
      </c>
      <c r="D176" s="11">
        <v>0</v>
      </c>
      <c r="E176" s="42">
        <v>0</v>
      </c>
      <c r="F176" s="42">
        <v>0</v>
      </c>
      <c r="G176" s="12">
        <v>0</v>
      </c>
      <c r="H176" s="12">
        <v>0</v>
      </c>
      <c r="I176" s="42">
        <v>0</v>
      </c>
      <c r="J176" s="42">
        <v>0</v>
      </c>
      <c r="K176" s="12">
        <v>0</v>
      </c>
      <c r="L176" s="42"/>
      <c r="M176" s="42"/>
      <c r="N176" s="12"/>
      <c r="O176" s="54">
        <v>0</v>
      </c>
    </row>
    <row r="177" spans="1:15" x14ac:dyDescent="0.25">
      <c r="A177" s="2" t="s">
        <v>4</v>
      </c>
      <c r="B177" s="10">
        <v>96</v>
      </c>
      <c r="C177" s="2">
        <v>0</v>
      </c>
      <c r="D177" s="11">
        <v>0</v>
      </c>
      <c r="E177" s="52">
        <v>0</v>
      </c>
      <c r="F177" s="52">
        <v>0</v>
      </c>
      <c r="G177" s="11">
        <v>0</v>
      </c>
      <c r="H177" s="11">
        <v>0</v>
      </c>
      <c r="I177" s="52">
        <v>0</v>
      </c>
      <c r="J177" s="52">
        <v>0</v>
      </c>
      <c r="K177" s="11">
        <v>0</v>
      </c>
      <c r="L177" s="52"/>
      <c r="M177" s="52"/>
      <c r="N177" s="11"/>
      <c r="O177" s="53">
        <v>0</v>
      </c>
    </row>
    <row r="178" spans="1:15" x14ac:dyDescent="0.25">
      <c r="A178" s="2" t="s">
        <v>5</v>
      </c>
      <c r="B178" s="10">
        <v>96</v>
      </c>
      <c r="C178" s="2">
        <v>0</v>
      </c>
      <c r="D178" s="11">
        <v>0</v>
      </c>
      <c r="E178" s="42">
        <v>0</v>
      </c>
      <c r="F178" s="42">
        <v>0</v>
      </c>
      <c r="G178" s="12">
        <v>0</v>
      </c>
      <c r="H178" s="12">
        <v>0</v>
      </c>
      <c r="I178" s="42">
        <v>0</v>
      </c>
      <c r="J178" s="42">
        <v>0</v>
      </c>
      <c r="K178" s="12">
        <v>0</v>
      </c>
      <c r="L178" s="42"/>
      <c r="M178" s="42"/>
      <c r="N178" s="12"/>
      <c r="O178" s="54">
        <v>0</v>
      </c>
    </row>
    <row r="179" spans="1:15" x14ac:dyDescent="0.25">
      <c r="A179" s="2" t="s">
        <v>6</v>
      </c>
      <c r="B179" s="10">
        <v>96</v>
      </c>
      <c r="C179" s="2">
        <v>0</v>
      </c>
      <c r="D179" s="11">
        <v>0</v>
      </c>
      <c r="E179" s="52">
        <v>0</v>
      </c>
      <c r="F179" s="52">
        <v>0</v>
      </c>
      <c r="G179" s="11">
        <v>0</v>
      </c>
      <c r="H179" s="11">
        <v>0</v>
      </c>
      <c r="I179" s="52">
        <v>0</v>
      </c>
      <c r="J179" s="52">
        <v>0</v>
      </c>
      <c r="K179" s="11">
        <v>0</v>
      </c>
      <c r="L179" s="52"/>
      <c r="M179" s="52"/>
      <c r="N179" s="11"/>
      <c r="O179" s="53">
        <v>0</v>
      </c>
    </row>
    <row r="180" spans="1:15" x14ac:dyDescent="0.25">
      <c r="A180" s="2" t="s">
        <v>7</v>
      </c>
      <c r="B180" s="10">
        <v>96</v>
      </c>
      <c r="C180" s="2">
        <v>0</v>
      </c>
      <c r="D180" s="11">
        <v>0</v>
      </c>
      <c r="E180" s="42">
        <v>0</v>
      </c>
      <c r="F180" s="42">
        <v>0</v>
      </c>
      <c r="G180" s="12">
        <v>0</v>
      </c>
      <c r="H180" s="12">
        <v>0</v>
      </c>
      <c r="I180" s="42">
        <v>0</v>
      </c>
      <c r="J180" s="42">
        <v>0</v>
      </c>
      <c r="K180" s="12">
        <v>0</v>
      </c>
      <c r="L180" s="42"/>
      <c r="M180" s="42"/>
      <c r="N180" s="12"/>
      <c r="O180" s="54">
        <v>0</v>
      </c>
    </row>
    <row r="181" spans="1:15" x14ac:dyDescent="0.25">
      <c r="A181" s="2" t="s">
        <v>8</v>
      </c>
      <c r="B181" s="10">
        <v>96</v>
      </c>
      <c r="C181" s="2">
        <v>0</v>
      </c>
      <c r="D181" s="11">
        <v>0</v>
      </c>
      <c r="E181" s="52">
        <v>0</v>
      </c>
      <c r="F181" s="52">
        <v>0</v>
      </c>
      <c r="G181" s="11">
        <v>0</v>
      </c>
      <c r="H181" s="11">
        <v>0</v>
      </c>
      <c r="I181" s="52">
        <v>0</v>
      </c>
      <c r="J181" s="52">
        <v>0</v>
      </c>
      <c r="K181" s="11">
        <v>0</v>
      </c>
      <c r="L181" s="52"/>
      <c r="M181" s="52"/>
      <c r="N181" s="11"/>
      <c r="O181" s="53">
        <v>0</v>
      </c>
    </row>
    <row r="182" spans="1:15" x14ac:dyDescent="0.25">
      <c r="A182" s="2" t="s">
        <v>9</v>
      </c>
      <c r="B182" s="10">
        <v>96</v>
      </c>
      <c r="C182" s="2">
        <v>0</v>
      </c>
      <c r="D182" s="11">
        <v>0</v>
      </c>
      <c r="E182" s="42">
        <v>0</v>
      </c>
      <c r="F182" s="42">
        <v>0</v>
      </c>
      <c r="G182" s="12">
        <v>0</v>
      </c>
      <c r="H182" s="12">
        <v>0</v>
      </c>
      <c r="I182" s="42">
        <v>0</v>
      </c>
      <c r="J182" s="42">
        <v>0</v>
      </c>
      <c r="K182" s="12">
        <v>0</v>
      </c>
      <c r="L182" s="42"/>
      <c r="M182" s="42"/>
      <c r="N182" s="12"/>
      <c r="O182" s="54">
        <v>0</v>
      </c>
    </row>
    <row r="183" spans="1:15" x14ac:dyDescent="0.25">
      <c r="A183" s="2" t="s">
        <v>10</v>
      </c>
      <c r="B183" s="10">
        <v>96</v>
      </c>
      <c r="C183" s="2">
        <v>0</v>
      </c>
      <c r="D183" s="11">
        <v>0</v>
      </c>
      <c r="E183" s="52">
        <v>0</v>
      </c>
      <c r="F183" s="52">
        <v>0</v>
      </c>
      <c r="G183" s="11">
        <v>0</v>
      </c>
      <c r="H183" s="11">
        <v>0</v>
      </c>
      <c r="I183" s="52">
        <v>0</v>
      </c>
      <c r="J183" s="52">
        <v>0</v>
      </c>
      <c r="K183" s="11">
        <v>0</v>
      </c>
      <c r="L183" s="52"/>
      <c r="M183" s="52"/>
      <c r="N183" s="11"/>
      <c r="O183" s="53">
        <v>0</v>
      </c>
    </row>
    <row r="184" spans="1:15" x14ac:dyDescent="0.25">
      <c r="A184" s="2" t="s">
        <v>11</v>
      </c>
      <c r="B184" s="10">
        <v>85</v>
      </c>
      <c r="C184" s="2">
        <v>0</v>
      </c>
      <c r="D184" s="11">
        <v>0</v>
      </c>
      <c r="E184" s="42">
        <v>0</v>
      </c>
      <c r="F184" s="42">
        <v>0</v>
      </c>
      <c r="G184" s="12">
        <v>0</v>
      </c>
      <c r="H184" s="12">
        <v>0</v>
      </c>
      <c r="I184" s="42">
        <v>0</v>
      </c>
      <c r="J184" s="42">
        <v>0</v>
      </c>
      <c r="K184" s="12">
        <v>0</v>
      </c>
      <c r="L184" s="42"/>
      <c r="M184" s="42"/>
      <c r="N184" s="12"/>
      <c r="O184" s="54">
        <v>0</v>
      </c>
    </row>
    <row r="185" spans="1:15" x14ac:dyDescent="0.25">
      <c r="A185" s="2" t="s">
        <v>12</v>
      </c>
      <c r="B185" s="10">
        <v>80</v>
      </c>
      <c r="C185" s="2">
        <v>0</v>
      </c>
      <c r="D185" s="11">
        <v>0</v>
      </c>
      <c r="E185" s="52">
        <v>0</v>
      </c>
      <c r="F185" s="52">
        <v>0</v>
      </c>
      <c r="G185" s="11">
        <v>0</v>
      </c>
      <c r="H185" s="11">
        <v>0</v>
      </c>
      <c r="I185" s="52">
        <v>0</v>
      </c>
      <c r="J185" s="52">
        <v>0</v>
      </c>
      <c r="K185" s="11">
        <v>0</v>
      </c>
      <c r="L185" s="52"/>
      <c r="M185" s="52"/>
      <c r="N185" s="11"/>
      <c r="O185" s="53">
        <v>0</v>
      </c>
    </row>
    <row r="186" spans="1:15" x14ac:dyDescent="0.25">
      <c r="A186" s="2" t="s">
        <v>13</v>
      </c>
      <c r="B186" s="10">
        <v>80</v>
      </c>
      <c r="C186" s="2">
        <v>0</v>
      </c>
      <c r="D186" s="11">
        <v>0</v>
      </c>
      <c r="E186" s="42">
        <v>0</v>
      </c>
      <c r="F186" s="42">
        <v>0</v>
      </c>
      <c r="G186" s="12">
        <v>0</v>
      </c>
      <c r="H186" s="12">
        <v>0</v>
      </c>
      <c r="I186" s="42">
        <v>0</v>
      </c>
      <c r="J186" s="42">
        <v>0</v>
      </c>
      <c r="K186" s="12">
        <v>0</v>
      </c>
      <c r="L186" s="42"/>
      <c r="M186" s="42"/>
      <c r="N186" s="12"/>
      <c r="O186" s="54">
        <v>0</v>
      </c>
    </row>
    <row r="187" spans="1:15" x14ac:dyDescent="0.25">
      <c r="A187" s="2" t="s">
        <v>14</v>
      </c>
      <c r="B187" s="10">
        <v>80</v>
      </c>
      <c r="C187" s="2">
        <v>0</v>
      </c>
      <c r="D187" s="11">
        <v>0</v>
      </c>
      <c r="E187" s="52">
        <v>0</v>
      </c>
      <c r="F187" s="52">
        <v>0</v>
      </c>
      <c r="G187" s="11">
        <v>0</v>
      </c>
      <c r="H187" s="11">
        <v>0</v>
      </c>
      <c r="I187" s="52">
        <v>0</v>
      </c>
      <c r="J187" s="52">
        <v>0</v>
      </c>
      <c r="K187" s="11">
        <v>0</v>
      </c>
      <c r="L187" s="52"/>
      <c r="M187" s="52"/>
      <c r="N187" s="11"/>
      <c r="O187" s="53">
        <v>0</v>
      </c>
    </row>
    <row r="188" spans="1:15" x14ac:dyDescent="0.25">
      <c r="A188" s="2" t="s">
        <v>15</v>
      </c>
      <c r="B188" s="10">
        <v>80</v>
      </c>
      <c r="C188" s="2">
        <v>0</v>
      </c>
      <c r="D188" s="11">
        <v>0</v>
      </c>
      <c r="E188" s="42">
        <v>0</v>
      </c>
      <c r="F188" s="42">
        <v>0</v>
      </c>
      <c r="G188" s="12">
        <v>0</v>
      </c>
      <c r="H188" s="12">
        <v>0</v>
      </c>
      <c r="I188" s="42">
        <v>0</v>
      </c>
      <c r="J188" s="42">
        <v>0</v>
      </c>
      <c r="K188" s="12">
        <v>0</v>
      </c>
      <c r="L188" s="42"/>
      <c r="M188" s="42"/>
      <c r="N188" s="12"/>
      <c r="O188" s="54">
        <v>0</v>
      </c>
    </row>
    <row r="189" spans="1:15" x14ac:dyDescent="0.25">
      <c r="A189" s="2" t="s">
        <v>16</v>
      </c>
      <c r="B189" s="10">
        <v>80</v>
      </c>
      <c r="C189" s="2">
        <v>0</v>
      </c>
      <c r="D189" s="11">
        <v>0</v>
      </c>
      <c r="E189" s="52">
        <v>0</v>
      </c>
      <c r="F189" s="52">
        <v>0</v>
      </c>
      <c r="G189" s="11">
        <v>0</v>
      </c>
      <c r="H189" s="11">
        <v>0</v>
      </c>
      <c r="I189" s="52">
        <v>0</v>
      </c>
      <c r="J189" s="52">
        <v>0</v>
      </c>
      <c r="K189" s="11">
        <v>0</v>
      </c>
      <c r="L189" s="52"/>
      <c r="M189" s="52"/>
      <c r="N189" s="11"/>
      <c r="O189" s="53">
        <v>0</v>
      </c>
    </row>
    <row r="190" spans="1:15" x14ac:dyDescent="0.25">
      <c r="A190" s="2" t="s">
        <v>17</v>
      </c>
      <c r="B190" s="10">
        <v>80</v>
      </c>
      <c r="C190" s="2">
        <v>0</v>
      </c>
      <c r="D190" s="11">
        <v>0</v>
      </c>
      <c r="E190" s="42">
        <v>0</v>
      </c>
      <c r="F190" s="42">
        <v>0</v>
      </c>
      <c r="G190" s="12">
        <v>0</v>
      </c>
      <c r="H190" s="12">
        <v>0</v>
      </c>
      <c r="I190" s="42">
        <v>0</v>
      </c>
      <c r="J190" s="42">
        <v>0</v>
      </c>
      <c r="K190" s="12">
        <v>0</v>
      </c>
      <c r="L190" s="42"/>
      <c r="M190" s="42"/>
      <c r="N190" s="12"/>
      <c r="O190" s="54">
        <v>0</v>
      </c>
    </row>
    <row r="191" spans="1:15" x14ac:dyDescent="0.25">
      <c r="A191" s="2" t="s">
        <v>18</v>
      </c>
      <c r="B191" s="10">
        <v>80</v>
      </c>
      <c r="C191" s="2">
        <v>0</v>
      </c>
      <c r="D191" s="11">
        <v>0</v>
      </c>
      <c r="E191" s="52">
        <v>0</v>
      </c>
      <c r="F191" s="52">
        <v>0</v>
      </c>
      <c r="G191" s="11">
        <v>0</v>
      </c>
      <c r="H191" s="11">
        <v>0</v>
      </c>
      <c r="I191" s="52">
        <v>0</v>
      </c>
      <c r="J191" s="52">
        <v>0</v>
      </c>
      <c r="K191" s="11">
        <v>0</v>
      </c>
      <c r="L191" s="52"/>
      <c r="M191" s="52"/>
      <c r="N191" s="11"/>
      <c r="O191" s="53">
        <v>0</v>
      </c>
    </row>
    <row r="192" spans="1:15" x14ac:dyDescent="0.25">
      <c r="A192" s="2" t="s">
        <v>19</v>
      </c>
      <c r="B192" s="10">
        <v>80</v>
      </c>
      <c r="C192" s="2">
        <v>0</v>
      </c>
      <c r="D192" s="11">
        <v>0</v>
      </c>
      <c r="E192" s="42">
        <v>0</v>
      </c>
      <c r="F192" s="42">
        <v>0</v>
      </c>
      <c r="G192" s="12">
        <v>0</v>
      </c>
      <c r="H192" s="12">
        <v>0</v>
      </c>
      <c r="I192" s="42">
        <v>0</v>
      </c>
      <c r="J192" s="42">
        <v>0</v>
      </c>
      <c r="K192" s="12">
        <v>0</v>
      </c>
      <c r="L192" s="42"/>
      <c r="M192" s="42"/>
      <c r="N192" s="12"/>
      <c r="O192" s="54">
        <v>0</v>
      </c>
    </row>
    <row r="193" spans="1:15" x14ac:dyDescent="0.25">
      <c r="A193" s="2" t="s">
        <v>20</v>
      </c>
      <c r="B193" s="10">
        <v>80</v>
      </c>
      <c r="C193" s="2">
        <v>0</v>
      </c>
      <c r="D193" s="11">
        <v>0</v>
      </c>
      <c r="E193" s="52">
        <v>0</v>
      </c>
      <c r="F193" s="52">
        <v>0</v>
      </c>
      <c r="G193" s="11">
        <v>0</v>
      </c>
      <c r="H193" s="11">
        <v>0</v>
      </c>
      <c r="I193" s="52">
        <v>0</v>
      </c>
      <c r="J193" s="52">
        <v>0</v>
      </c>
      <c r="K193" s="11">
        <v>0</v>
      </c>
      <c r="L193" s="52"/>
      <c r="M193" s="52"/>
      <c r="N193" s="11"/>
      <c r="O193" s="53">
        <v>0</v>
      </c>
    </row>
    <row r="194" spans="1:15" x14ac:dyDescent="0.25">
      <c r="A194" s="2" t="s">
        <v>21</v>
      </c>
      <c r="B194" s="10">
        <v>80</v>
      </c>
      <c r="C194" s="2">
        <v>0</v>
      </c>
      <c r="D194" s="11">
        <v>0</v>
      </c>
      <c r="E194" s="42">
        <v>0</v>
      </c>
      <c r="F194" s="42">
        <v>0</v>
      </c>
      <c r="G194" s="12">
        <v>0</v>
      </c>
      <c r="H194" s="12">
        <v>0</v>
      </c>
      <c r="I194" s="42">
        <v>0</v>
      </c>
      <c r="J194" s="42">
        <v>0</v>
      </c>
      <c r="K194" s="12">
        <v>0</v>
      </c>
      <c r="L194" s="42"/>
      <c r="M194" s="42"/>
      <c r="N194" s="12"/>
      <c r="O194" s="54">
        <v>0</v>
      </c>
    </row>
    <row r="195" spans="1:15" x14ac:dyDescent="0.25">
      <c r="A195" s="2" t="s">
        <v>22</v>
      </c>
      <c r="B195" s="10">
        <v>80</v>
      </c>
      <c r="C195" s="2">
        <v>0</v>
      </c>
      <c r="D195" s="11">
        <v>0</v>
      </c>
      <c r="E195" s="52">
        <v>0</v>
      </c>
      <c r="F195" s="52">
        <v>0</v>
      </c>
      <c r="G195" s="11">
        <v>0</v>
      </c>
      <c r="H195" s="11">
        <v>0</v>
      </c>
      <c r="I195" s="52">
        <v>0</v>
      </c>
      <c r="J195" s="52">
        <v>0</v>
      </c>
      <c r="K195" s="11">
        <v>0</v>
      </c>
      <c r="L195" s="52"/>
      <c r="M195" s="52"/>
      <c r="N195" s="11"/>
      <c r="O195" s="53">
        <v>0</v>
      </c>
    </row>
    <row r="196" spans="1:15" x14ac:dyDescent="0.25">
      <c r="A196" s="2" t="s">
        <v>23</v>
      </c>
      <c r="B196" s="10">
        <v>80</v>
      </c>
      <c r="C196" s="2">
        <v>0</v>
      </c>
      <c r="D196" s="11">
        <v>0</v>
      </c>
      <c r="E196" s="42">
        <v>0</v>
      </c>
      <c r="F196" s="42">
        <v>0</v>
      </c>
      <c r="G196" s="12">
        <v>0</v>
      </c>
      <c r="H196" s="12">
        <v>0</v>
      </c>
      <c r="I196" s="42">
        <v>0</v>
      </c>
      <c r="J196" s="42">
        <v>0</v>
      </c>
      <c r="K196" s="12">
        <v>0</v>
      </c>
      <c r="L196" s="42"/>
      <c r="M196" s="42"/>
      <c r="N196" s="12"/>
      <c r="O196" s="54">
        <v>0</v>
      </c>
    </row>
    <row r="197" spans="1:15" x14ac:dyDescent="0.25">
      <c r="A197" s="2" t="s">
        <v>24</v>
      </c>
      <c r="B197" s="10">
        <v>80</v>
      </c>
      <c r="C197" s="2">
        <v>0</v>
      </c>
      <c r="D197" s="11">
        <v>0</v>
      </c>
      <c r="E197" s="52">
        <v>0</v>
      </c>
      <c r="F197" s="52">
        <v>0</v>
      </c>
      <c r="G197" s="11">
        <v>0</v>
      </c>
      <c r="H197" s="11">
        <v>0</v>
      </c>
      <c r="I197" s="52">
        <v>0</v>
      </c>
      <c r="J197" s="52">
        <v>0</v>
      </c>
      <c r="K197" s="11">
        <v>0</v>
      </c>
      <c r="L197" s="52"/>
      <c r="M197" s="52"/>
      <c r="N197" s="11"/>
      <c r="O197" s="53">
        <v>0</v>
      </c>
    </row>
    <row r="198" spans="1:15" x14ac:dyDescent="0.25">
      <c r="A198" s="2" t="s">
        <v>25</v>
      </c>
      <c r="B198" s="10">
        <v>96</v>
      </c>
      <c r="C198" s="2">
        <v>0</v>
      </c>
      <c r="D198" s="11">
        <v>0</v>
      </c>
      <c r="E198" s="42">
        <v>0</v>
      </c>
      <c r="F198" s="42">
        <v>0</v>
      </c>
      <c r="G198" s="12">
        <v>0</v>
      </c>
      <c r="H198" s="12">
        <v>0</v>
      </c>
      <c r="I198" s="42">
        <v>0</v>
      </c>
      <c r="J198" s="42">
        <v>0</v>
      </c>
      <c r="K198" s="12">
        <v>0</v>
      </c>
      <c r="L198" s="42"/>
      <c r="M198" s="42"/>
      <c r="N198" s="12"/>
      <c r="O198" s="54">
        <v>0</v>
      </c>
    </row>
    <row r="199" spans="1:15" x14ac:dyDescent="0.25">
      <c r="A199" s="2" t="s">
        <v>26</v>
      </c>
      <c r="B199" s="10">
        <v>96</v>
      </c>
      <c r="C199" s="2">
        <v>0</v>
      </c>
      <c r="D199" s="11">
        <v>0</v>
      </c>
      <c r="E199" s="52">
        <v>0</v>
      </c>
      <c r="F199" s="52">
        <v>0</v>
      </c>
      <c r="G199" s="11">
        <v>0</v>
      </c>
      <c r="H199" s="11">
        <v>0</v>
      </c>
      <c r="I199" s="52">
        <v>0</v>
      </c>
      <c r="J199" s="52">
        <v>0</v>
      </c>
      <c r="K199" s="11">
        <v>0</v>
      </c>
      <c r="L199" s="52"/>
      <c r="M199" s="52"/>
      <c r="N199" s="11"/>
      <c r="O199" s="53">
        <v>0</v>
      </c>
    </row>
    <row r="200" spans="1:15" x14ac:dyDescent="0.25">
      <c r="A200" s="2" t="s">
        <v>27</v>
      </c>
      <c r="B200" s="10">
        <v>96</v>
      </c>
      <c r="C200" s="2">
        <v>0</v>
      </c>
      <c r="D200" s="11">
        <v>0</v>
      </c>
      <c r="E200" s="42">
        <v>0</v>
      </c>
      <c r="F200" s="42">
        <v>0</v>
      </c>
      <c r="G200" s="12">
        <v>0</v>
      </c>
      <c r="H200" s="12">
        <v>0</v>
      </c>
      <c r="I200" s="42">
        <v>0</v>
      </c>
      <c r="J200" s="42">
        <v>0</v>
      </c>
      <c r="K200" s="12">
        <v>0</v>
      </c>
      <c r="L200" s="42"/>
      <c r="M200" s="42"/>
      <c r="N200" s="12"/>
      <c r="O200" s="54">
        <v>0</v>
      </c>
    </row>
    <row r="201" spans="1:15" x14ac:dyDescent="0.25">
      <c r="A201" s="2" t="s">
        <v>28</v>
      </c>
      <c r="B201" s="10">
        <v>96</v>
      </c>
      <c r="C201" s="2">
        <v>0</v>
      </c>
      <c r="D201" s="11">
        <v>0</v>
      </c>
      <c r="E201" s="52">
        <v>0</v>
      </c>
      <c r="F201" s="52">
        <v>0</v>
      </c>
      <c r="G201" s="11">
        <v>0</v>
      </c>
      <c r="H201" s="11">
        <v>0</v>
      </c>
      <c r="I201" s="52">
        <v>0</v>
      </c>
      <c r="J201" s="52">
        <v>0</v>
      </c>
      <c r="K201" s="11">
        <v>0</v>
      </c>
      <c r="L201" s="52"/>
      <c r="M201" s="52"/>
      <c r="N201" s="11"/>
      <c r="O201" s="53">
        <v>0</v>
      </c>
    </row>
    <row r="202" spans="1:15" x14ac:dyDescent="0.25">
      <c r="A202" s="2" t="s">
        <v>29</v>
      </c>
      <c r="B202" s="10">
        <v>96</v>
      </c>
      <c r="C202" s="2">
        <v>0</v>
      </c>
      <c r="D202" s="11">
        <v>0</v>
      </c>
      <c r="E202" s="42">
        <v>0</v>
      </c>
      <c r="F202" s="42">
        <v>0</v>
      </c>
      <c r="G202" s="12">
        <v>0</v>
      </c>
      <c r="H202" s="12">
        <v>0</v>
      </c>
      <c r="I202" s="42">
        <v>0</v>
      </c>
      <c r="J202" s="42">
        <v>0</v>
      </c>
      <c r="K202" s="12">
        <v>0</v>
      </c>
      <c r="L202" s="42"/>
      <c r="M202" s="42"/>
      <c r="N202" s="12"/>
      <c r="O202" s="54">
        <v>0</v>
      </c>
    </row>
    <row r="203" spans="1:15" x14ac:dyDescent="0.25">
      <c r="A203" s="2" t="s">
        <v>30</v>
      </c>
      <c r="B203" s="10">
        <v>96</v>
      </c>
      <c r="C203" s="2">
        <v>0</v>
      </c>
      <c r="D203" s="11">
        <v>0</v>
      </c>
      <c r="E203" s="52">
        <v>0</v>
      </c>
      <c r="F203" s="52">
        <v>0</v>
      </c>
      <c r="G203" s="11">
        <v>0</v>
      </c>
      <c r="H203" s="11">
        <v>0</v>
      </c>
      <c r="I203" s="52">
        <v>0</v>
      </c>
      <c r="J203" s="52">
        <v>0</v>
      </c>
      <c r="K203" s="11">
        <v>0</v>
      </c>
      <c r="L203" s="52"/>
      <c r="M203" s="52"/>
      <c r="N203" s="11"/>
      <c r="O203" s="53">
        <v>0</v>
      </c>
    </row>
    <row r="204" spans="1:15" x14ac:dyDescent="0.25">
      <c r="A204" s="2" t="s">
        <v>31</v>
      </c>
      <c r="B204" s="10">
        <v>96</v>
      </c>
      <c r="C204" s="2">
        <v>0</v>
      </c>
      <c r="D204" s="11">
        <v>0</v>
      </c>
      <c r="E204" s="42">
        <v>0</v>
      </c>
      <c r="F204" s="42">
        <v>0</v>
      </c>
      <c r="G204" s="12">
        <v>0</v>
      </c>
      <c r="H204" s="12">
        <v>0</v>
      </c>
      <c r="I204" s="42">
        <v>0</v>
      </c>
      <c r="J204" s="42">
        <v>0</v>
      </c>
      <c r="K204" s="12">
        <v>0</v>
      </c>
      <c r="L204" s="42"/>
      <c r="M204" s="42"/>
      <c r="N204" s="12"/>
      <c r="O204" s="54">
        <v>0</v>
      </c>
    </row>
    <row r="205" spans="1:15" x14ac:dyDescent="0.25">
      <c r="A205" s="2" t="s">
        <v>32</v>
      </c>
      <c r="B205" s="10">
        <v>96</v>
      </c>
      <c r="C205" s="2">
        <v>0</v>
      </c>
      <c r="D205" s="11">
        <v>0</v>
      </c>
      <c r="E205" s="52">
        <v>0</v>
      </c>
      <c r="F205" s="52">
        <v>0</v>
      </c>
      <c r="G205" s="11">
        <v>0</v>
      </c>
      <c r="H205" s="11">
        <v>0</v>
      </c>
      <c r="I205" s="52">
        <v>0</v>
      </c>
      <c r="J205" s="52">
        <v>0</v>
      </c>
      <c r="K205" s="11">
        <v>0</v>
      </c>
      <c r="L205" s="52"/>
      <c r="M205" s="52"/>
      <c r="N205" s="11"/>
      <c r="O205" s="53">
        <v>0</v>
      </c>
    </row>
    <row r="206" spans="1:15" x14ac:dyDescent="0.25">
      <c r="A206" s="2" t="s">
        <v>33</v>
      </c>
      <c r="B206" s="10">
        <v>96</v>
      </c>
      <c r="C206" s="2">
        <v>0</v>
      </c>
      <c r="D206" s="11">
        <v>0</v>
      </c>
      <c r="E206" s="42">
        <v>0</v>
      </c>
      <c r="F206" s="42">
        <v>0</v>
      </c>
      <c r="G206" s="12">
        <v>0</v>
      </c>
      <c r="H206" s="12">
        <v>0</v>
      </c>
      <c r="I206" s="42">
        <v>0</v>
      </c>
      <c r="J206" s="42">
        <v>0</v>
      </c>
      <c r="K206" s="12">
        <v>0</v>
      </c>
      <c r="L206" s="42"/>
      <c r="M206" s="42"/>
      <c r="N206" s="12"/>
      <c r="O206" s="54">
        <v>0</v>
      </c>
    </row>
    <row r="207" spans="1:15" x14ac:dyDescent="0.25">
      <c r="A207" s="2" t="s">
        <v>34</v>
      </c>
      <c r="B207" s="10">
        <v>96</v>
      </c>
      <c r="C207" s="2">
        <v>0</v>
      </c>
      <c r="D207" s="11">
        <v>0</v>
      </c>
      <c r="E207" s="52">
        <v>0</v>
      </c>
      <c r="F207" s="52">
        <v>0</v>
      </c>
      <c r="G207" s="11">
        <v>0</v>
      </c>
      <c r="H207" s="11">
        <v>0</v>
      </c>
      <c r="I207" s="52">
        <v>0</v>
      </c>
      <c r="J207" s="52">
        <v>0</v>
      </c>
      <c r="K207" s="11">
        <v>0</v>
      </c>
      <c r="L207" s="52"/>
      <c r="M207" s="52"/>
      <c r="N207" s="11"/>
      <c r="O207" s="53">
        <v>0</v>
      </c>
    </row>
    <row r="208" spans="1:15" x14ac:dyDescent="0.25">
      <c r="A208" s="2" t="s">
        <v>35</v>
      </c>
      <c r="B208" s="10">
        <v>96</v>
      </c>
      <c r="C208" s="2">
        <v>0</v>
      </c>
      <c r="D208" s="11">
        <v>0</v>
      </c>
      <c r="E208" s="42">
        <v>0</v>
      </c>
      <c r="F208" s="42">
        <v>0</v>
      </c>
      <c r="G208" s="12">
        <v>0</v>
      </c>
      <c r="H208" s="12">
        <v>0</v>
      </c>
      <c r="I208" s="42">
        <v>0</v>
      </c>
      <c r="J208" s="42">
        <v>0</v>
      </c>
      <c r="K208" s="12">
        <v>0</v>
      </c>
      <c r="L208" s="42"/>
      <c r="M208" s="42"/>
      <c r="N208" s="12"/>
      <c r="O208" s="54">
        <v>0</v>
      </c>
    </row>
    <row r="209" spans="1:15" x14ac:dyDescent="0.25">
      <c r="A209" s="2" t="s">
        <v>36</v>
      </c>
      <c r="B209" s="10">
        <v>96</v>
      </c>
      <c r="C209" s="2">
        <v>0</v>
      </c>
      <c r="D209" s="11">
        <v>0</v>
      </c>
      <c r="E209" s="52">
        <v>0</v>
      </c>
      <c r="F209" s="52">
        <v>0</v>
      </c>
      <c r="G209" s="11">
        <v>0</v>
      </c>
      <c r="H209" s="11">
        <v>0</v>
      </c>
      <c r="I209" s="52">
        <v>0</v>
      </c>
      <c r="J209" s="52">
        <v>0</v>
      </c>
      <c r="K209" s="11">
        <v>0</v>
      </c>
      <c r="L209" s="52"/>
      <c r="M209" s="52"/>
      <c r="N209" s="11"/>
      <c r="O209" s="53">
        <v>0</v>
      </c>
    </row>
    <row r="210" spans="1:15" x14ac:dyDescent="0.25">
      <c r="A210" s="2" t="s">
        <v>37</v>
      </c>
      <c r="B210" s="10">
        <v>96</v>
      </c>
      <c r="C210" s="2">
        <v>0</v>
      </c>
      <c r="D210" s="11">
        <v>0</v>
      </c>
      <c r="E210" s="42">
        <v>0</v>
      </c>
      <c r="F210" s="42">
        <v>0</v>
      </c>
      <c r="G210" s="12">
        <v>0</v>
      </c>
      <c r="H210" s="12">
        <v>0</v>
      </c>
      <c r="I210" s="42">
        <v>0</v>
      </c>
      <c r="J210" s="42">
        <v>0</v>
      </c>
      <c r="K210" s="12">
        <v>0</v>
      </c>
      <c r="L210" s="42"/>
      <c r="M210" s="42"/>
      <c r="N210" s="12"/>
      <c r="O210" s="54">
        <v>0</v>
      </c>
    </row>
    <row r="211" spans="1:15" x14ac:dyDescent="0.25">
      <c r="A211" s="2" t="s">
        <v>38</v>
      </c>
      <c r="B211" s="10">
        <v>100</v>
      </c>
      <c r="C211" s="2">
        <v>0</v>
      </c>
      <c r="D211" s="11">
        <v>0</v>
      </c>
      <c r="E211" s="52">
        <v>0</v>
      </c>
      <c r="F211" s="52">
        <v>0</v>
      </c>
      <c r="G211" s="11">
        <v>0</v>
      </c>
      <c r="H211" s="11">
        <v>0</v>
      </c>
      <c r="I211" s="52">
        <v>0</v>
      </c>
      <c r="J211" s="52">
        <v>0</v>
      </c>
      <c r="K211" s="11">
        <v>0</v>
      </c>
      <c r="L211" s="52"/>
      <c r="M211" s="52"/>
      <c r="N211" s="11"/>
      <c r="O211" s="53">
        <v>0</v>
      </c>
    </row>
    <row r="212" spans="1:15" x14ac:dyDescent="0.25">
      <c r="A212" s="2" t="s">
        <v>39</v>
      </c>
      <c r="B212" s="10">
        <v>96</v>
      </c>
      <c r="C212" s="2">
        <v>0</v>
      </c>
      <c r="D212" s="11">
        <v>0</v>
      </c>
      <c r="E212" s="42">
        <v>0</v>
      </c>
      <c r="F212" s="42">
        <v>0</v>
      </c>
      <c r="G212" s="12">
        <v>0</v>
      </c>
      <c r="H212" s="12">
        <v>0</v>
      </c>
      <c r="I212" s="42">
        <v>0</v>
      </c>
      <c r="J212" s="42">
        <v>0</v>
      </c>
      <c r="K212" s="12">
        <v>0</v>
      </c>
      <c r="L212" s="42"/>
      <c r="M212" s="42"/>
      <c r="N212" s="12"/>
      <c r="O212" s="54">
        <v>0</v>
      </c>
    </row>
    <row r="213" spans="1:15" x14ac:dyDescent="0.25">
      <c r="A213" s="2" t="s">
        <v>40</v>
      </c>
      <c r="B213" s="10">
        <v>96</v>
      </c>
      <c r="C213" s="2">
        <v>0</v>
      </c>
      <c r="D213" s="11">
        <v>0</v>
      </c>
      <c r="E213" s="52">
        <v>0</v>
      </c>
      <c r="F213" s="52">
        <v>0</v>
      </c>
      <c r="G213" s="11">
        <v>0</v>
      </c>
      <c r="H213" s="11">
        <v>0</v>
      </c>
      <c r="I213" s="52">
        <v>0</v>
      </c>
      <c r="J213" s="52">
        <v>0</v>
      </c>
      <c r="K213" s="11">
        <v>0</v>
      </c>
      <c r="L213" s="52"/>
      <c r="M213" s="52"/>
      <c r="N213" s="11"/>
      <c r="O213" s="53">
        <v>0</v>
      </c>
    </row>
    <row r="214" spans="1:15" x14ac:dyDescent="0.25">
      <c r="A214" s="2" t="s">
        <v>41</v>
      </c>
      <c r="B214" s="10">
        <v>96</v>
      </c>
      <c r="C214" s="2">
        <v>0</v>
      </c>
      <c r="D214" s="11">
        <v>0</v>
      </c>
      <c r="E214" s="42">
        <v>0</v>
      </c>
      <c r="F214" s="42">
        <v>0</v>
      </c>
      <c r="G214" s="12">
        <v>0</v>
      </c>
      <c r="H214" s="12">
        <v>0</v>
      </c>
      <c r="I214" s="42">
        <v>0</v>
      </c>
      <c r="J214" s="42">
        <v>0</v>
      </c>
      <c r="K214" s="12">
        <v>0</v>
      </c>
      <c r="L214" s="42"/>
      <c r="M214" s="42"/>
      <c r="N214" s="12"/>
      <c r="O214" s="54">
        <v>0</v>
      </c>
    </row>
    <row r="215" spans="1:15" x14ac:dyDescent="0.25">
      <c r="A215" s="2" t="s">
        <v>42</v>
      </c>
      <c r="B215" s="10">
        <v>96</v>
      </c>
      <c r="C215" s="2">
        <v>0</v>
      </c>
      <c r="D215" s="11">
        <v>0</v>
      </c>
      <c r="E215" s="52">
        <v>0</v>
      </c>
      <c r="F215" s="52">
        <v>0</v>
      </c>
      <c r="G215" s="11">
        <v>0</v>
      </c>
      <c r="H215" s="11">
        <v>0</v>
      </c>
      <c r="I215" s="52">
        <v>0</v>
      </c>
      <c r="J215" s="52">
        <v>0</v>
      </c>
      <c r="K215" s="11">
        <v>0</v>
      </c>
      <c r="L215" s="52"/>
      <c r="M215" s="52"/>
      <c r="N215" s="11"/>
      <c r="O215" s="53">
        <v>0</v>
      </c>
    </row>
    <row r="216" spans="1:15" x14ac:dyDescent="0.25">
      <c r="A216" s="58" t="s">
        <v>43</v>
      </c>
      <c r="B216" s="35">
        <v>96</v>
      </c>
      <c r="C216" s="58">
        <v>0</v>
      </c>
      <c r="D216" s="43">
        <v>0</v>
      </c>
      <c r="E216" s="59">
        <v>0</v>
      </c>
      <c r="F216" s="59">
        <v>0</v>
      </c>
      <c r="G216" s="60">
        <v>0</v>
      </c>
      <c r="H216" s="60">
        <v>0</v>
      </c>
      <c r="I216" s="59">
        <v>0</v>
      </c>
      <c r="J216" s="59">
        <v>0</v>
      </c>
      <c r="K216" s="60">
        <v>0</v>
      </c>
      <c r="L216" s="59"/>
      <c r="M216" s="59"/>
      <c r="N216" s="60"/>
      <c r="O216" s="61">
        <v>0</v>
      </c>
    </row>
  </sheetData>
  <conditionalFormatting sqref="A173:A195">
    <cfRule type="duplicateValues" dxfId="48" priority="1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86FE-1014-4A43-90BD-F99928EAAC73}">
  <dimension ref="A1:K19"/>
  <sheetViews>
    <sheetView workbookViewId="0">
      <selection activeCell="M11" sqref="M11"/>
    </sheetView>
  </sheetViews>
  <sheetFormatPr defaultRowHeight="15" x14ac:dyDescent="0.25"/>
  <cols>
    <col min="1" max="1" width="16.5703125" customWidth="1"/>
    <col min="2" max="2" width="16" customWidth="1"/>
    <col min="3" max="3" width="16.28515625" customWidth="1"/>
    <col min="4" max="4" width="15.5703125" customWidth="1"/>
    <col min="5" max="5" width="16.140625" customWidth="1"/>
    <col min="6" max="6" width="13.7109375" customWidth="1"/>
    <col min="7" max="7" width="13.5703125" customWidth="1"/>
    <col min="8" max="8" width="15" customWidth="1"/>
    <col min="9" max="9" width="14.28515625" customWidth="1"/>
    <col min="10" max="10" width="14.140625" customWidth="1"/>
    <col min="11" max="11" width="15" customWidth="1"/>
  </cols>
  <sheetData>
    <row r="1" spans="1:11" x14ac:dyDescent="0.25">
      <c r="A1" t="s">
        <v>225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</row>
    <row r="2" spans="1:11" x14ac:dyDescent="0.25">
      <c r="A2" s="7">
        <v>1241000</v>
      </c>
      <c r="B2" s="1">
        <v>14012.5</v>
      </c>
      <c r="C2" s="1">
        <v>10725.35</v>
      </c>
      <c r="D2" s="1">
        <v>9161.4599999999991</v>
      </c>
      <c r="E2" s="1">
        <v>8282.65</v>
      </c>
      <c r="F2" s="1">
        <v>7742.23</v>
      </c>
      <c r="G2" s="1">
        <v>40035.71428571429</v>
      </c>
      <c r="H2" s="1">
        <v>30643.857142857145</v>
      </c>
      <c r="I2" s="1">
        <v>26175.599999999999</v>
      </c>
      <c r="J2" s="1">
        <v>23664.714285714286</v>
      </c>
      <c r="K2" s="1">
        <v>22120.657142857144</v>
      </c>
    </row>
    <row r="3" spans="1:11" x14ac:dyDescent="0.25">
      <c r="A3" s="7">
        <v>1283000</v>
      </c>
      <c r="B3" s="1">
        <v>14486.74</v>
      </c>
      <c r="C3" s="1">
        <v>11088.33</v>
      </c>
      <c r="D3" s="1">
        <v>9471.52</v>
      </c>
      <c r="E3" s="1">
        <v>8562.9599999999991</v>
      </c>
      <c r="F3" s="1">
        <v>8004.25</v>
      </c>
      <c r="G3" s="1">
        <v>41390.685714285719</v>
      </c>
      <c r="H3" s="1">
        <v>31680.942857142858</v>
      </c>
      <c r="I3" s="1">
        <v>27061.485714285718</v>
      </c>
      <c r="J3" s="1">
        <v>24465.599999999999</v>
      </c>
      <c r="K3" s="1">
        <v>22869.285714285717</v>
      </c>
    </row>
    <row r="4" spans="1:11" x14ac:dyDescent="0.25">
      <c r="A4" s="7">
        <v>1262000</v>
      </c>
      <c r="B4" s="1">
        <v>14249.62</v>
      </c>
      <c r="C4" s="1">
        <v>10906.84</v>
      </c>
      <c r="D4" s="1">
        <v>9316.49</v>
      </c>
      <c r="E4" s="1">
        <v>8422.81</v>
      </c>
      <c r="F4" s="1">
        <v>7873.24</v>
      </c>
      <c r="G4" s="1">
        <v>40713.200000000004</v>
      </c>
      <c r="H4" s="1">
        <v>31162.400000000001</v>
      </c>
      <c r="I4" s="1">
        <v>26618.542857142857</v>
      </c>
      <c r="J4" s="1">
        <v>24065.17142857143</v>
      </c>
      <c r="K4" s="1">
        <v>22494.971428571429</v>
      </c>
    </row>
    <row r="5" spans="1:11" x14ac:dyDescent="0.25">
      <c r="A5" s="1">
        <v>1515000</v>
      </c>
      <c r="B5" s="1">
        <v>17106.32</v>
      </c>
      <c r="C5" s="1">
        <v>13093.39</v>
      </c>
      <c r="D5" s="1">
        <v>11184.22</v>
      </c>
      <c r="E5" s="1">
        <v>10111.370000000001</v>
      </c>
      <c r="F5" s="1">
        <v>9451.6299999999992</v>
      </c>
      <c r="G5" s="1">
        <v>48875.200000000004</v>
      </c>
      <c r="H5" s="1">
        <v>37409.685714285712</v>
      </c>
      <c r="I5" s="1">
        <v>31954.914285714287</v>
      </c>
      <c r="J5" s="1">
        <v>28889.628571428577</v>
      </c>
      <c r="K5" s="1">
        <v>27004.657142857141</v>
      </c>
    </row>
    <row r="6" spans="1:11" x14ac:dyDescent="0.25">
      <c r="A6" s="1">
        <v>1585000</v>
      </c>
      <c r="B6" s="1">
        <v>17896.71</v>
      </c>
      <c r="C6" s="1">
        <v>13698.37</v>
      </c>
      <c r="D6" s="1">
        <v>11700.98</v>
      </c>
      <c r="E6" s="1">
        <v>10578.56</v>
      </c>
      <c r="F6" s="1">
        <v>9888.34</v>
      </c>
      <c r="G6" s="1">
        <v>51133.457142857143</v>
      </c>
      <c r="H6" s="1">
        <v>39138.200000000004</v>
      </c>
      <c r="I6" s="1">
        <v>33431.37142857143</v>
      </c>
      <c r="J6" s="1">
        <v>30224.457142857143</v>
      </c>
      <c r="K6" s="1">
        <v>28252.400000000001</v>
      </c>
    </row>
    <row r="7" spans="1:11" x14ac:dyDescent="0.25">
      <c r="A7" s="1">
        <v>1561000</v>
      </c>
      <c r="B7" s="1">
        <v>17625.72</v>
      </c>
      <c r="C7" s="1">
        <v>13490.95</v>
      </c>
      <c r="D7" s="1">
        <v>11523.81</v>
      </c>
      <c r="E7" s="1">
        <v>10418.379999999999</v>
      </c>
      <c r="F7" s="1">
        <v>9738.61</v>
      </c>
      <c r="G7" s="1">
        <v>50359.200000000004</v>
      </c>
      <c r="H7" s="1">
        <v>38545.571428571435</v>
      </c>
      <c r="I7" s="1">
        <v>32925.171428571426</v>
      </c>
      <c r="J7" s="1">
        <v>29766.799999999999</v>
      </c>
      <c r="K7" s="1">
        <v>27824.600000000002</v>
      </c>
    </row>
    <row r="8" spans="1:11" x14ac:dyDescent="0.25">
      <c r="A8" s="1">
        <v>1472000</v>
      </c>
      <c r="B8" s="1">
        <v>16620.79</v>
      </c>
      <c r="C8" s="1">
        <v>12721.77</v>
      </c>
      <c r="D8" s="1">
        <v>10866.78</v>
      </c>
      <c r="E8" s="1">
        <v>9824.3799999999992</v>
      </c>
      <c r="F8" s="1">
        <v>9183.36</v>
      </c>
      <c r="G8" s="1">
        <v>47487.971428571436</v>
      </c>
      <c r="H8" s="1">
        <v>36347.914285714287</v>
      </c>
      <c r="I8" s="1">
        <v>31047.942857142862</v>
      </c>
      <c r="J8" s="1">
        <v>28069.657142857141</v>
      </c>
      <c r="K8" s="1">
        <v>26238.171428571433</v>
      </c>
    </row>
    <row r="9" spans="1:11" x14ac:dyDescent="0.25">
      <c r="A9" s="1">
        <v>1479000</v>
      </c>
      <c r="B9" s="1">
        <v>16699.830000000002</v>
      </c>
      <c r="C9" s="1">
        <v>12782.26</v>
      </c>
      <c r="D9" s="1">
        <v>10918.46</v>
      </c>
      <c r="E9" s="1">
        <v>9871.1</v>
      </c>
      <c r="F9" s="1">
        <v>9227.0400000000009</v>
      </c>
      <c r="G9" s="1">
        <v>47713.80000000001</v>
      </c>
      <c r="H9" s="1">
        <v>36520.742857142861</v>
      </c>
      <c r="I9" s="1">
        <v>31195.599999999999</v>
      </c>
      <c r="J9" s="1">
        <v>28203.142857142859</v>
      </c>
      <c r="K9" s="1">
        <v>26362.971428571433</v>
      </c>
    </row>
    <row r="10" spans="1:11" x14ac:dyDescent="0.25">
      <c r="A10" s="1">
        <v>1555000</v>
      </c>
      <c r="B10" s="1">
        <v>17557.97</v>
      </c>
      <c r="C10" s="1">
        <v>13439.09</v>
      </c>
      <c r="D10" s="1">
        <v>11479.51</v>
      </c>
      <c r="E10" s="1">
        <v>10378.34</v>
      </c>
      <c r="F10" s="1">
        <v>9701.18</v>
      </c>
      <c r="G10" s="1">
        <v>50165.628571428577</v>
      </c>
      <c r="H10" s="1">
        <v>38397.4</v>
      </c>
      <c r="I10" s="1">
        <v>32798.600000000006</v>
      </c>
      <c r="J10" s="1">
        <v>29652.400000000001</v>
      </c>
      <c r="K10" s="1">
        <v>27717.657142857144</v>
      </c>
    </row>
    <row r="11" spans="1:11" x14ac:dyDescent="0.25">
      <c r="A11" s="1">
        <v>1588000</v>
      </c>
      <c r="B11" s="1">
        <v>17930.580000000002</v>
      </c>
      <c r="C11" s="1">
        <v>13724.3</v>
      </c>
      <c r="D11" s="1">
        <v>11723.13</v>
      </c>
      <c r="E11" s="1">
        <v>10598.59</v>
      </c>
      <c r="F11" s="1">
        <v>9907.0499999999993</v>
      </c>
      <c r="G11" s="1">
        <v>51230.228571428583</v>
      </c>
      <c r="H11" s="1">
        <v>39212.285714285717</v>
      </c>
      <c r="I11" s="1">
        <v>33494.657142857141</v>
      </c>
      <c r="J11" s="1">
        <v>30281.685714285715</v>
      </c>
      <c r="K11" s="1">
        <v>28305.857142857141</v>
      </c>
    </row>
    <row r="12" spans="1:11" x14ac:dyDescent="0.25">
      <c r="A12" s="1">
        <v>1557000</v>
      </c>
      <c r="B12" s="1">
        <v>17580.55</v>
      </c>
      <c r="C12" s="1">
        <v>13456.38</v>
      </c>
      <c r="D12" s="1">
        <v>11494.28</v>
      </c>
      <c r="E12" s="1">
        <v>10391.69</v>
      </c>
      <c r="F12" s="1">
        <v>9713.65</v>
      </c>
      <c r="G12" s="1">
        <v>50230.142857142855</v>
      </c>
      <c r="H12" s="1">
        <v>38446.800000000003</v>
      </c>
      <c r="I12" s="1">
        <v>32840.800000000003</v>
      </c>
      <c r="J12" s="1">
        <v>29690.54285714286</v>
      </c>
      <c r="K12" s="1">
        <v>27753.285714285714</v>
      </c>
    </row>
    <row r="13" spans="1:11" x14ac:dyDescent="0.25">
      <c r="A13" s="1">
        <v>1508000</v>
      </c>
      <c r="B13" s="1">
        <v>17027.28</v>
      </c>
      <c r="C13" s="1">
        <v>13032.9</v>
      </c>
      <c r="D13" s="1">
        <v>11132.54</v>
      </c>
      <c r="E13" s="1">
        <v>10064.65</v>
      </c>
      <c r="F13" s="1">
        <v>9407.9599999999991</v>
      </c>
      <c r="G13" s="1">
        <v>48649.37142857143</v>
      </c>
      <c r="H13" s="1">
        <v>37236.857142857145</v>
      </c>
      <c r="I13" s="1">
        <v>31807.257142857146</v>
      </c>
      <c r="J13" s="1">
        <v>28756.142857142859</v>
      </c>
      <c r="K13" s="1">
        <v>26879.885714285712</v>
      </c>
    </row>
    <row r="14" spans="1:11" x14ac:dyDescent="0.25">
      <c r="A14" s="1">
        <v>1535000</v>
      </c>
      <c r="B14" s="1">
        <v>17332.150000000001</v>
      </c>
      <c r="C14" s="1">
        <v>13266.24</v>
      </c>
      <c r="D14" s="1">
        <v>11331.87</v>
      </c>
      <c r="E14" s="1">
        <v>10244.85</v>
      </c>
      <c r="F14" s="1">
        <v>9576.4</v>
      </c>
      <c r="G14" s="1">
        <v>49520.42857142858</v>
      </c>
      <c r="H14" s="1">
        <v>37903.542857142857</v>
      </c>
      <c r="I14" s="1">
        <v>32376.771428571432</v>
      </c>
      <c r="J14" s="1">
        <v>29271.000000000004</v>
      </c>
      <c r="K14" s="1">
        <v>27361.142857142859</v>
      </c>
    </row>
    <row r="15" spans="1:11" x14ac:dyDescent="0.25">
      <c r="A15" s="1">
        <v>1529000</v>
      </c>
      <c r="B15" s="1">
        <v>17264.400000000001</v>
      </c>
      <c r="C15" s="1">
        <v>13214.39</v>
      </c>
      <c r="D15" s="1">
        <v>11287.57</v>
      </c>
      <c r="E15" s="1">
        <v>10204.81</v>
      </c>
      <c r="F15" s="1">
        <v>9538.9699999999993</v>
      </c>
      <c r="G15" s="1">
        <v>49326.857142857152</v>
      </c>
      <c r="H15" s="1">
        <v>37755.4</v>
      </c>
      <c r="I15" s="1">
        <v>32250.2</v>
      </c>
      <c r="J15" s="1">
        <v>29156.600000000002</v>
      </c>
      <c r="K15" s="1">
        <v>27254.2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43">
        <v>0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</row>
  </sheetData>
  <phoneticPr fontId="5" type="noConversion"/>
  <conditionalFormatting sqref="E19">
    <cfRule type="duplicateValues" dxfId="30" priority="1"/>
  </conditionalFormatting>
  <conditionalFormatting sqref="A16:A19 A19:K19">
    <cfRule type="duplicateValues" dxfId="29" priority="167"/>
  </conditionalFormatting>
  <conditionalFormatting sqref="A19:K19">
    <cfRule type="uniqueValues" dxfId="28" priority="170"/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9851-EBA7-4321-85C0-501792DB5240}">
  <dimension ref="A1:O217"/>
  <sheetViews>
    <sheetView workbookViewId="0">
      <selection activeCell="Q7" sqref="Q7"/>
    </sheetView>
  </sheetViews>
  <sheetFormatPr defaultRowHeight="15" x14ac:dyDescent="0.25"/>
  <cols>
    <col min="1" max="1" width="17" customWidth="1"/>
    <col min="2" max="2" width="6.140625" customWidth="1"/>
    <col min="3" max="3" width="5.7109375" customWidth="1"/>
    <col min="4" max="4" width="16.7109375" customWidth="1"/>
    <col min="5" max="5" width="16.7109375" style="17" customWidth="1"/>
    <col min="6" max="6" width="17.42578125" style="17" customWidth="1"/>
    <col min="7" max="7" width="17.85546875" customWidth="1"/>
    <col min="8" max="8" width="18.28515625" customWidth="1"/>
    <col min="9" max="9" width="18" style="17" customWidth="1"/>
    <col min="10" max="10" width="17.42578125" style="17" customWidth="1"/>
    <col min="11" max="12" width="18" customWidth="1"/>
    <col min="13" max="13" width="18" style="17" customWidth="1"/>
    <col min="14" max="14" width="18" customWidth="1"/>
    <col min="15" max="15" width="16" customWidth="1"/>
    <col min="16" max="16" width="18.140625" customWidth="1"/>
  </cols>
  <sheetData>
    <row r="1" spans="1:15" x14ac:dyDescent="0.25">
      <c r="A1" s="13" t="s">
        <v>218</v>
      </c>
      <c r="B1" s="14" t="s">
        <v>219</v>
      </c>
      <c r="C1" s="13" t="s">
        <v>220</v>
      </c>
      <c r="D1" s="15" t="s">
        <v>221</v>
      </c>
      <c r="E1" s="15" t="s">
        <v>222</v>
      </c>
      <c r="F1" s="13" t="s">
        <v>223</v>
      </c>
      <c r="G1" s="15" t="s">
        <v>224</v>
      </c>
      <c r="H1" s="13" t="s">
        <v>225</v>
      </c>
      <c r="I1" s="15" t="s">
        <v>227</v>
      </c>
      <c r="J1" s="15" t="s">
        <v>226</v>
      </c>
      <c r="K1" s="15" t="s">
        <v>228</v>
      </c>
      <c r="L1" s="15" t="s">
        <v>331</v>
      </c>
      <c r="M1" s="15" t="s">
        <v>332</v>
      </c>
      <c r="N1" s="15" t="s">
        <v>334</v>
      </c>
      <c r="O1" s="16" t="s">
        <v>241</v>
      </c>
    </row>
    <row r="2" spans="1:15" x14ac:dyDescent="0.25">
      <c r="A2" s="2" t="s">
        <v>319</v>
      </c>
      <c r="B2" s="10">
        <v>72</v>
      </c>
      <c r="C2" s="2">
        <v>30</v>
      </c>
      <c r="D2" s="11">
        <v>1185000</v>
      </c>
      <c r="E2" s="5">
        <v>130350</v>
      </c>
      <c r="F2" s="5">
        <v>15000</v>
      </c>
      <c r="G2" s="65">
        <v>1330350</v>
      </c>
      <c r="H2" s="65">
        <v>1150000</v>
      </c>
      <c r="I2" s="5">
        <v>180350</v>
      </c>
      <c r="J2" s="5">
        <v>10000</v>
      </c>
      <c r="K2" s="65">
        <v>170350</v>
      </c>
      <c r="L2" s="5"/>
      <c r="M2" s="4">
        <v>15000</v>
      </c>
      <c r="N2" s="65">
        <v>155350</v>
      </c>
      <c r="O2" s="65">
        <v>6472.916666666667</v>
      </c>
    </row>
    <row r="3" spans="1:15" x14ac:dyDescent="0.25">
      <c r="A3" s="55" t="s">
        <v>44</v>
      </c>
      <c r="B3" s="50">
        <v>72</v>
      </c>
      <c r="C3" s="55">
        <v>30</v>
      </c>
      <c r="D3" s="62"/>
      <c r="E3" s="4">
        <v>0</v>
      </c>
      <c r="F3" s="4"/>
      <c r="G3" s="1">
        <v>0</v>
      </c>
      <c r="H3" s="65"/>
      <c r="I3" s="4">
        <v>0</v>
      </c>
      <c r="J3" s="5"/>
      <c r="K3" s="1">
        <v>0</v>
      </c>
      <c r="L3" s="4"/>
      <c r="M3" s="4"/>
      <c r="N3" s="1">
        <v>0</v>
      </c>
      <c r="O3" s="1">
        <v>0</v>
      </c>
    </row>
    <row r="4" spans="1:15" x14ac:dyDescent="0.25">
      <c r="A4" s="2" t="s">
        <v>45</v>
      </c>
      <c r="B4" s="10">
        <v>72</v>
      </c>
      <c r="C4" s="2">
        <v>30</v>
      </c>
      <c r="D4" s="11"/>
      <c r="E4" s="4">
        <v>0</v>
      </c>
      <c r="F4" s="4"/>
      <c r="G4" s="1">
        <v>0</v>
      </c>
      <c r="H4" s="65"/>
      <c r="I4" s="4">
        <v>0</v>
      </c>
      <c r="J4" s="5"/>
      <c r="K4" s="1">
        <v>0</v>
      </c>
      <c r="L4" s="4"/>
      <c r="M4" s="4"/>
      <c r="N4" s="1">
        <v>0</v>
      </c>
      <c r="O4" s="1">
        <v>0</v>
      </c>
    </row>
    <row r="5" spans="1:15" x14ac:dyDescent="0.25">
      <c r="A5" s="2" t="s">
        <v>46</v>
      </c>
      <c r="B5" s="10">
        <v>72</v>
      </c>
      <c r="C5" s="2">
        <v>30</v>
      </c>
      <c r="D5" s="11"/>
      <c r="E5" s="4">
        <v>0</v>
      </c>
      <c r="F5" s="4"/>
      <c r="G5" s="1">
        <v>0</v>
      </c>
      <c r="H5" s="65"/>
      <c r="I5" s="4">
        <v>0</v>
      </c>
      <c r="J5" s="5"/>
      <c r="K5" s="1">
        <v>0</v>
      </c>
      <c r="L5" s="4"/>
      <c r="M5" s="4"/>
      <c r="N5" s="1">
        <v>0</v>
      </c>
      <c r="O5" s="1">
        <v>0</v>
      </c>
    </row>
    <row r="6" spans="1:15" x14ac:dyDescent="0.25">
      <c r="A6" s="2" t="s">
        <v>47</v>
      </c>
      <c r="B6" s="10">
        <v>72</v>
      </c>
      <c r="C6" s="2">
        <v>30</v>
      </c>
      <c r="D6" s="11"/>
      <c r="E6" s="4">
        <v>0</v>
      </c>
      <c r="F6" s="4"/>
      <c r="G6" s="1">
        <v>0</v>
      </c>
      <c r="H6" s="65"/>
      <c r="I6" s="4">
        <v>0</v>
      </c>
      <c r="J6" s="5"/>
      <c r="K6" s="1">
        <v>0</v>
      </c>
      <c r="L6" s="4"/>
      <c r="M6" s="4"/>
      <c r="N6" s="1">
        <v>0</v>
      </c>
      <c r="O6" s="1">
        <v>0</v>
      </c>
    </row>
    <row r="7" spans="1:15" x14ac:dyDescent="0.25">
      <c r="A7" s="2" t="s">
        <v>48</v>
      </c>
      <c r="B7" s="10">
        <v>72</v>
      </c>
      <c r="C7" s="2">
        <v>30</v>
      </c>
      <c r="D7" s="11"/>
      <c r="E7" s="4">
        <v>0</v>
      </c>
      <c r="F7" s="4"/>
      <c r="G7" s="1">
        <v>0</v>
      </c>
      <c r="H7" s="65"/>
      <c r="I7" s="4">
        <v>0</v>
      </c>
      <c r="J7" s="5"/>
      <c r="K7" s="1">
        <v>0</v>
      </c>
      <c r="L7" s="4"/>
      <c r="M7" s="4"/>
      <c r="N7" s="1">
        <v>0</v>
      </c>
      <c r="O7" s="1">
        <v>0</v>
      </c>
    </row>
    <row r="8" spans="1:15" x14ac:dyDescent="0.25">
      <c r="A8" s="2" t="s">
        <v>49</v>
      </c>
      <c r="B8" s="10">
        <v>72</v>
      </c>
      <c r="C8" s="2">
        <v>30</v>
      </c>
      <c r="D8" s="11"/>
      <c r="E8" s="4">
        <v>0</v>
      </c>
      <c r="F8" s="4"/>
      <c r="G8" s="1">
        <v>0</v>
      </c>
      <c r="H8" s="65"/>
      <c r="I8" s="4">
        <v>0</v>
      </c>
      <c r="J8" s="5"/>
      <c r="K8" s="1">
        <v>0</v>
      </c>
      <c r="L8" s="4"/>
      <c r="M8" s="4"/>
      <c r="N8" s="1">
        <v>0</v>
      </c>
      <c r="O8" s="1">
        <v>0</v>
      </c>
    </row>
    <row r="9" spans="1:15" x14ac:dyDescent="0.25">
      <c r="A9" s="2" t="s">
        <v>50</v>
      </c>
      <c r="B9" s="10">
        <v>72</v>
      </c>
      <c r="C9" s="2">
        <v>30</v>
      </c>
      <c r="D9" s="11"/>
      <c r="E9" s="4">
        <v>0</v>
      </c>
      <c r="F9" s="4"/>
      <c r="G9" s="1">
        <v>0</v>
      </c>
      <c r="H9" s="65"/>
      <c r="I9" s="4">
        <v>0</v>
      </c>
      <c r="J9" s="5"/>
      <c r="K9" s="1">
        <v>0</v>
      </c>
      <c r="L9" s="4"/>
      <c r="M9" s="4"/>
      <c r="N9" s="1">
        <v>0</v>
      </c>
      <c r="O9" s="1">
        <v>0</v>
      </c>
    </row>
    <row r="10" spans="1:15" x14ac:dyDescent="0.25">
      <c r="A10" s="2" t="s">
        <v>51</v>
      </c>
      <c r="B10" s="10">
        <v>72</v>
      </c>
      <c r="C10" s="2">
        <v>30</v>
      </c>
      <c r="D10" s="11"/>
      <c r="E10" s="4">
        <v>0</v>
      </c>
      <c r="F10" s="4"/>
      <c r="G10" s="1">
        <v>0</v>
      </c>
      <c r="H10" s="65"/>
      <c r="I10" s="4">
        <v>0</v>
      </c>
      <c r="J10" s="5"/>
      <c r="K10" s="1">
        <v>0</v>
      </c>
      <c r="L10" s="4"/>
      <c r="M10" s="4"/>
      <c r="N10" s="1">
        <v>0</v>
      </c>
      <c r="O10" s="1">
        <v>0</v>
      </c>
    </row>
    <row r="11" spans="1:15" x14ac:dyDescent="0.25">
      <c r="A11" s="2" t="s">
        <v>52</v>
      </c>
      <c r="B11" s="10">
        <v>72</v>
      </c>
      <c r="C11" s="2">
        <v>30</v>
      </c>
      <c r="D11" s="11"/>
      <c r="E11" s="4">
        <v>0</v>
      </c>
      <c r="F11" s="4"/>
      <c r="G11" s="1">
        <v>0</v>
      </c>
      <c r="H11" s="65"/>
      <c r="I11" s="4">
        <v>0</v>
      </c>
      <c r="J11" s="5"/>
      <c r="K11" s="1">
        <v>0</v>
      </c>
      <c r="L11" s="4"/>
      <c r="M11" s="4"/>
      <c r="N11" s="1">
        <v>0</v>
      </c>
      <c r="O11" s="1">
        <v>0</v>
      </c>
    </row>
    <row r="12" spans="1:15" x14ac:dyDescent="0.25">
      <c r="A12" s="2" t="s">
        <v>53</v>
      </c>
      <c r="B12" s="10">
        <v>72</v>
      </c>
      <c r="C12" s="2">
        <v>30</v>
      </c>
      <c r="D12" s="11"/>
      <c r="E12" s="4">
        <v>0</v>
      </c>
      <c r="F12" s="4"/>
      <c r="G12" s="1">
        <v>0</v>
      </c>
      <c r="H12" s="65"/>
      <c r="I12" s="4">
        <v>0</v>
      </c>
      <c r="J12" s="5"/>
      <c r="K12" s="1">
        <v>0</v>
      </c>
      <c r="L12" s="4"/>
      <c r="M12" s="4"/>
      <c r="N12" s="1">
        <v>0</v>
      </c>
      <c r="O12" s="1">
        <v>0</v>
      </c>
    </row>
    <row r="13" spans="1:15" x14ac:dyDescent="0.25">
      <c r="A13" s="2" t="s">
        <v>54</v>
      </c>
      <c r="B13" s="10">
        <v>72</v>
      </c>
      <c r="C13" s="2">
        <v>30</v>
      </c>
      <c r="D13" s="62">
        <v>1300200</v>
      </c>
      <c r="E13" s="4">
        <v>143022</v>
      </c>
      <c r="F13" s="5">
        <v>15000</v>
      </c>
      <c r="G13" s="1">
        <v>1458222</v>
      </c>
      <c r="H13" s="65">
        <v>1150000</v>
      </c>
      <c r="I13" s="4">
        <v>308222</v>
      </c>
      <c r="J13" s="5">
        <v>10000</v>
      </c>
      <c r="K13" s="1">
        <v>298222</v>
      </c>
      <c r="L13" s="4"/>
      <c r="M13" s="4">
        <v>15000</v>
      </c>
      <c r="N13" s="1">
        <v>283222</v>
      </c>
      <c r="O13" s="1">
        <v>11800.916666666666</v>
      </c>
    </row>
    <row r="14" spans="1:15" x14ac:dyDescent="0.25">
      <c r="A14" s="2" t="s">
        <v>55</v>
      </c>
      <c r="B14" s="10">
        <v>72</v>
      </c>
      <c r="C14" s="2">
        <v>30</v>
      </c>
      <c r="D14" s="62">
        <v>1300200</v>
      </c>
      <c r="E14" s="4">
        <v>143022</v>
      </c>
      <c r="F14" s="5">
        <v>15000</v>
      </c>
      <c r="G14" s="1">
        <v>1458222</v>
      </c>
      <c r="H14" s="65">
        <v>1150000</v>
      </c>
      <c r="I14" s="4">
        <v>308222</v>
      </c>
      <c r="J14" s="5">
        <v>10000</v>
      </c>
      <c r="K14" s="1">
        <v>298222</v>
      </c>
      <c r="L14" s="4"/>
      <c r="M14" s="4">
        <v>15000</v>
      </c>
      <c r="N14" s="1">
        <v>283222</v>
      </c>
      <c r="O14" s="1">
        <v>11800.916666666666</v>
      </c>
    </row>
    <row r="15" spans="1:15" x14ac:dyDescent="0.25">
      <c r="A15" s="2" t="s">
        <v>56</v>
      </c>
      <c r="B15" s="10">
        <v>72</v>
      </c>
      <c r="C15" s="2">
        <v>30</v>
      </c>
      <c r="D15" s="62">
        <v>1300200</v>
      </c>
      <c r="E15" s="4">
        <v>143022</v>
      </c>
      <c r="F15" s="5">
        <v>15000</v>
      </c>
      <c r="G15" s="1">
        <v>1458222</v>
      </c>
      <c r="H15" s="65">
        <v>1150000</v>
      </c>
      <c r="I15" s="4">
        <v>308222</v>
      </c>
      <c r="J15" s="5">
        <v>10000</v>
      </c>
      <c r="K15" s="1">
        <v>298222</v>
      </c>
      <c r="L15" s="4"/>
      <c r="M15" s="4">
        <v>15000</v>
      </c>
      <c r="N15" s="1">
        <v>283222</v>
      </c>
      <c r="O15" s="1">
        <v>11800.916666666666</v>
      </c>
    </row>
    <row r="16" spans="1:15" x14ac:dyDescent="0.25">
      <c r="A16" s="2" t="s">
        <v>57</v>
      </c>
      <c r="B16" s="10">
        <v>72</v>
      </c>
      <c r="C16" s="2">
        <v>30</v>
      </c>
      <c r="D16" s="62">
        <v>1300200</v>
      </c>
      <c r="E16" s="4">
        <v>143022</v>
      </c>
      <c r="F16" s="5">
        <v>15000</v>
      </c>
      <c r="G16" s="1">
        <v>1458222</v>
      </c>
      <c r="H16" s="65">
        <v>1150000</v>
      </c>
      <c r="I16" s="4">
        <v>308222</v>
      </c>
      <c r="J16" s="5">
        <v>10000</v>
      </c>
      <c r="K16" s="1">
        <v>298222</v>
      </c>
      <c r="L16" s="4"/>
      <c r="M16" s="4">
        <v>15000</v>
      </c>
      <c r="N16" s="1">
        <v>283222</v>
      </c>
      <c r="O16" s="1">
        <v>11800.916666666666</v>
      </c>
    </row>
    <row r="17" spans="1:15" x14ac:dyDescent="0.25">
      <c r="A17" s="2" t="s">
        <v>58</v>
      </c>
      <c r="B17" s="10">
        <v>72</v>
      </c>
      <c r="C17" s="2">
        <v>30</v>
      </c>
      <c r="D17" s="62">
        <v>1300200</v>
      </c>
      <c r="E17" s="4">
        <v>143022</v>
      </c>
      <c r="F17" s="5">
        <v>15000</v>
      </c>
      <c r="G17" s="1">
        <v>1458222</v>
      </c>
      <c r="H17" s="65">
        <v>1150000</v>
      </c>
      <c r="I17" s="4">
        <v>308222</v>
      </c>
      <c r="J17" s="5">
        <v>10000</v>
      </c>
      <c r="K17" s="1">
        <v>298222</v>
      </c>
      <c r="L17" s="4"/>
      <c r="M17" s="4">
        <v>15000</v>
      </c>
      <c r="N17" s="1">
        <v>283222</v>
      </c>
      <c r="O17" s="1">
        <v>11800.916666666666</v>
      </c>
    </row>
    <row r="18" spans="1:15" x14ac:dyDescent="0.25">
      <c r="A18" s="2" t="s">
        <v>59</v>
      </c>
      <c r="B18" s="10">
        <v>72</v>
      </c>
      <c r="C18" s="2">
        <v>30</v>
      </c>
      <c r="D18" s="11"/>
      <c r="E18" s="4">
        <v>0</v>
      </c>
      <c r="F18" s="4"/>
      <c r="G18" s="1">
        <v>0</v>
      </c>
      <c r="H18" s="65"/>
      <c r="I18" s="4">
        <v>0</v>
      </c>
      <c r="J18" s="5"/>
      <c r="K18" s="1">
        <v>0</v>
      </c>
      <c r="L18" s="4"/>
      <c r="M18" s="4"/>
      <c r="N18" s="1">
        <v>0</v>
      </c>
      <c r="O18" s="1">
        <v>0</v>
      </c>
    </row>
    <row r="19" spans="1:15" x14ac:dyDescent="0.25">
      <c r="A19" s="2" t="s">
        <v>60</v>
      </c>
      <c r="B19" s="10">
        <v>72</v>
      </c>
      <c r="C19" s="2">
        <v>30</v>
      </c>
      <c r="D19" s="62">
        <v>1300200</v>
      </c>
      <c r="E19" s="4">
        <v>143022</v>
      </c>
      <c r="F19" s="5">
        <v>15000</v>
      </c>
      <c r="G19" s="1">
        <v>1458222</v>
      </c>
      <c r="H19" s="65">
        <v>1150000</v>
      </c>
      <c r="I19" s="4">
        <v>308222</v>
      </c>
      <c r="J19" s="5">
        <v>10000</v>
      </c>
      <c r="K19" s="1">
        <v>298222</v>
      </c>
      <c r="L19" s="4"/>
      <c r="M19" s="4">
        <v>15000</v>
      </c>
      <c r="N19" s="1">
        <v>283222</v>
      </c>
      <c r="O19" s="1">
        <v>11800.916666666666</v>
      </c>
    </row>
    <row r="20" spans="1:15" x14ac:dyDescent="0.25">
      <c r="A20" s="2" t="s">
        <v>61</v>
      </c>
      <c r="B20" s="10">
        <v>72</v>
      </c>
      <c r="C20" s="2">
        <v>30</v>
      </c>
      <c r="D20" s="11"/>
      <c r="E20" s="4">
        <v>0</v>
      </c>
      <c r="F20" s="4"/>
      <c r="G20" s="1">
        <v>0</v>
      </c>
      <c r="H20" s="65"/>
      <c r="I20" s="4">
        <v>0</v>
      </c>
      <c r="J20" s="5"/>
      <c r="K20" s="1">
        <v>0</v>
      </c>
      <c r="L20" s="4"/>
      <c r="M20" s="4"/>
      <c r="N20" s="1">
        <v>0</v>
      </c>
      <c r="O20" s="1">
        <v>0</v>
      </c>
    </row>
    <row r="21" spans="1:15" x14ac:dyDescent="0.25">
      <c r="A21" s="2" t="s">
        <v>62</v>
      </c>
      <c r="B21" s="10">
        <v>72</v>
      </c>
      <c r="C21" s="2">
        <v>30</v>
      </c>
      <c r="D21" s="62">
        <v>1300200</v>
      </c>
      <c r="E21" s="4">
        <v>143022</v>
      </c>
      <c r="F21" s="5">
        <v>15000</v>
      </c>
      <c r="G21" s="1">
        <v>1458222</v>
      </c>
      <c r="H21" s="65">
        <v>1150000</v>
      </c>
      <c r="I21" s="4">
        <v>308222</v>
      </c>
      <c r="J21" s="5">
        <v>10000</v>
      </c>
      <c r="K21" s="1">
        <v>298222</v>
      </c>
      <c r="L21" s="4"/>
      <c r="M21" s="4">
        <v>15000</v>
      </c>
      <c r="N21" s="1">
        <v>283222</v>
      </c>
      <c r="O21" s="1">
        <v>11800.916666666666</v>
      </c>
    </row>
    <row r="22" spans="1:15" x14ac:dyDescent="0.25">
      <c r="A22" s="2" t="s">
        <v>63</v>
      </c>
      <c r="B22" s="10">
        <v>72</v>
      </c>
      <c r="C22" s="2">
        <v>30</v>
      </c>
      <c r="D22" s="62">
        <v>1300200</v>
      </c>
      <c r="E22" s="4">
        <v>143022</v>
      </c>
      <c r="F22" s="5">
        <v>15000</v>
      </c>
      <c r="G22" s="1">
        <v>1458222</v>
      </c>
      <c r="H22" s="65">
        <v>1150000</v>
      </c>
      <c r="I22" s="4">
        <v>308222</v>
      </c>
      <c r="J22" s="5">
        <v>10000</v>
      </c>
      <c r="K22" s="1">
        <v>298222</v>
      </c>
      <c r="L22" s="4"/>
      <c r="M22" s="4">
        <v>15000</v>
      </c>
      <c r="N22" s="1">
        <v>283222</v>
      </c>
      <c r="O22" s="1">
        <v>11800.916666666666</v>
      </c>
    </row>
    <row r="23" spans="1:15" x14ac:dyDescent="0.25">
      <c r="A23" s="2" t="s">
        <v>64</v>
      </c>
      <c r="B23" s="10">
        <v>72</v>
      </c>
      <c r="C23" s="2">
        <v>30</v>
      </c>
      <c r="D23" s="11"/>
      <c r="E23" s="4">
        <v>0</v>
      </c>
      <c r="F23" s="4"/>
      <c r="G23" s="1">
        <v>0</v>
      </c>
      <c r="H23" s="65"/>
      <c r="I23" s="4">
        <v>0</v>
      </c>
      <c r="J23" s="5"/>
      <c r="K23" s="1">
        <v>0</v>
      </c>
      <c r="L23" s="4"/>
      <c r="M23" s="4"/>
      <c r="N23" s="1">
        <v>0</v>
      </c>
      <c r="O23" s="1">
        <v>0</v>
      </c>
    </row>
    <row r="24" spans="1:15" x14ac:dyDescent="0.25">
      <c r="A24" s="2" t="s">
        <v>65</v>
      </c>
      <c r="B24" s="10">
        <v>72</v>
      </c>
      <c r="C24" s="2">
        <v>30</v>
      </c>
      <c r="D24" s="11"/>
      <c r="E24" s="4">
        <v>0</v>
      </c>
      <c r="F24" s="4"/>
      <c r="G24" s="1">
        <v>0</v>
      </c>
      <c r="H24" s="65"/>
      <c r="I24" s="4">
        <v>0</v>
      </c>
      <c r="J24" s="5"/>
      <c r="K24" s="1">
        <v>0</v>
      </c>
      <c r="L24" s="4"/>
      <c r="M24" s="4"/>
      <c r="N24" s="1">
        <v>0</v>
      </c>
      <c r="O24" s="1">
        <v>0</v>
      </c>
    </row>
    <row r="25" spans="1:15" x14ac:dyDescent="0.25">
      <c r="A25" s="2" t="s">
        <v>66</v>
      </c>
      <c r="B25" s="10">
        <v>72</v>
      </c>
      <c r="C25" s="2">
        <v>30</v>
      </c>
      <c r="D25" s="11"/>
      <c r="E25" s="11">
        <v>0</v>
      </c>
      <c r="F25" s="11"/>
      <c r="G25" s="11">
        <v>0</v>
      </c>
      <c r="H25" s="11"/>
      <c r="I25" s="4">
        <v>0</v>
      </c>
      <c r="J25" s="5"/>
      <c r="K25" s="5">
        <v>0</v>
      </c>
      <c r="L25" s="5"/>
      <c r="M25" s="5"/>
      <c r="N25" s="5">
        <v>0</v>
      </c>
      <c r="O25" s="5">
        <v>0</v>
      </c>
    </row>
    <row r="26" spans="1:15" x14ac:dyDescent="0.25">
      <c r="A26" s="2" t="s">
        <v>67</v>
      </c>
      <c r="B26" s="10">
        <v>72</v>
      </c>
      <c r="C26" s="2">
        <v>30</v>
      </c>
      <c r="D26" s="11"/>
      <c r="E26" s="11">
        <v>0</v>
      </c>
      <c r="F26" s="11"/>
      <c r="G26" s="11">
        <v>0</v>
      </c>
      <c r="H26" s="11"/>
      <c r="I26" s="4">
        <v>0</v>
      </c>
      <c r="J26" s="5"/>
      <c r="K26" s="5">
        <v>0</v>
      </c>
      <c r="L26" s="5"/>
      <c r="M26" s="5"/>
      <c r="N26" s="5">
        <v>0</v>
      </c>
      <c r="O26" s="5">
        <v>0</v>
      </c>
    </row>
    <row r="27" spans="1:15" x14ac:dyDescent="0.25">
      <c r="A27" s="2" t="s">
        <v>68</v>
      </c>
      <c r="B27" s="10">
        <v>78</v>
      </c>
      <c r="C27" s="2">
        <v>30</v>
      </c>
      <c r="D27" s="11"/>
      <c r="E27" s="11">
        <v>0</v>
      </c>
      <c r="F27" s="11"/>
      <c r="G27" s="11">
        <v>0</v>
      </c>
      <c r="H27" s="11"/>
      <c r="I27" s="4">
        <v>0</v>
      </c>
      <c r="J27" s="5"/>
      <c r="K27" s="5">
        <v>0</v>
      </c>
      <c r="L27" s="5"/>
      <c r="M27" s="5"/>
      <c r="N27" s="5">
        <v>0</v>
      </c>
      <c r="O27" s="5">
        <v>0</v>
      </c>
    </row>
    <row r="28" spans="1:15" x14ac:dyDescent="0.25">
      <c r="A28" s="2" t="s">
        <v>69</v>
      </c>
      <c r="B28" s="10">
        <v>78</v>
      </c>
      <c r="C28" s="2">
        <v>30</v>
      </c>
      <c r="D28" s="11"/>
      <c r="E28" s="4">
        <v>0</v>
      </c>
      <c r="F28" s="4"/>
      <c r="G28" s="1">
        <v>0</v>
      </c>
      <c r="H28" s="1"/>
      <c r="I28" s="4">
        <v>0</v>
      </c>
      <c r="J28" s="5"/>
      <c r="K28" s="1">
        <v>0</v>
      </c>
      <c r="L28" s="4"/>
      <c r="M28" s="4"/>
      <c r="N28" s="1">
        <v>0</v>
      </c>
      <c r="O28" s="1">
        <v>0</v>
      </c>
    </row>
    <row r="29" spans="1:15" x14ac:dyDescent="0.25">
      <c r="A29" s="2" t="s">
        <v>70</v>
      </c>
      <c r="B29" s="10">
        <v>78</v>
      </c>
      <c r="C29" s="2">
        <v>30</v>
      </c>
      <c r="D29" s="11"/>
      <c r="E29" s="4">
        <v>0</v>
      </c>
      <c r="F29" s="4"/>
      <c r="G29" s="1">
        <v>0</v>
      </c>
      <c r="H29" s="1"/>
      <c r="I29" s="4">
        <v>0</v>
      </c>
      <c r="J29" s="5"/>
      <c r="K29" s="1">
        <v>0</v>
      </c>
      <c r="L29" s="4"/>
      <c r="M29" s="4"/>
      <c r="N29" s="1">
        <v>0</v>
      </c>
      <c r="O29" s="1">
        <v>0</v>
      </c>
    </row>
    <row r="30" spans="1:15" x14ac:dyDescent="0.25">
      <c r="A30" s="2" t="s">
        <v>71</v>
      </c>
      <c r="B30" s="10">
        <v>78</v>
      </c>
      <c r="C30" s="2">
        <v>30</v>
      </c>
      <c r="D30" s="11">
        <v>1367400</v>
      </c>
      <c r="E30" s="4">
        <v>150414</v>
      </c>
      <c r="F30" s="5">
        <v>15000</v>
      </c>
      <c r="G30" s="1">
        <v>1532814</v>
      </c>
      <c r="H30" s="1">
        <v>1192000</v>
      </c>
      <c r="I30" s="4">
        <v>340814</v>
      </c>
      <c r="J30" s="5">
        <v>10000</v>
      </c>
      <c r="K30" s="1">
        <v>330814</v>
      </c>
      <c r="L30" s="4"/>
      <c r="M30" s="4">
        <v>15000</v>
      </c>
      <c r="N30" s="1">
        <v>315814</v>
      </c>
      <c r="O30" s="1">
        <v>13158.916666666666</v>
      </c>
    </row>
    <row r="31" spans="1:15" x14ac:dyDescent="0.25">
      <c r="A31" s="2" t="s">
        <v>72</v>
      </c>
      <c r="B31" s="10">
        <v>78</v>
      </c>
      <c r="C31" s="2">
        <v>30</v>
      </c>
      <c r="D31" s="11">
        <v>1367400</v>
      </c>
      <c r="E31" s="4">
        <v>150414</v>
      </c>
      <c r="F31" s="5">
        <v>15000</v>
      </c>
      <c r="G31" s="1">
        <v>1532814</v>
      </c>
      <c r="H31" s="1">
        <v>1192000</v>
      </c>
      <c r="I31" s="4">
        <v>340814</v>
      </c>
      <c r="J31" s="5">
        <v>10000</v>
      </c>
      <c r="K31" s="1">
        <v>330814</v>
      </c>
      <c r="L31" s="4"/>
      <c r="M31" s="4">
        <v>15000</v>
      </c>
      <c r="N31" s="1">
        <v>315814</v>
      </c>
      <c r="O31" s="1">
        <v>13158.916666666666</v>
      </c>
    </row>
    <row r="32" spans="1:15" x14ac:dyDescent="0.25">
      <c r="A32" s="2" t="s">
        <v>73</v>
      </c>
      <c r="B32" s="10">
        <v>78</v>
      </c>
      <c r="C32" s="2">
        <v>30</v>
      </c>
      <c r="D32" s="11">
        <v>1367400</v>
      </c>
      <c r="E32" s="4">
        <v>150414</v>
      </c>
      <c r="F32" s="5">
        <v>15000</v>
      </c>
      <c r="G32" s="1">
        <v>1532814</v>
      </c>
      <c r="H32" s="1">
        <v>1192000</v>
      </c>
      <c r="I32" s="4">
        <v>340814</v>
      </c>
      <c r="J32" s="5">
        <v>10000</v>
      </c>
      <c r="K32" s="1">
        <v>330814</v>
      </c>
      <c r="L32" s="4"/>
      <c r="M32" s="4">
        <v>15000</v>
      </c>
      <c r="N32" s="1">
        <v>315814</v>
      </c>
      <c r="O32" s="1">
        <v>13158.916666666666</v>
      </c>
    </row>
    <row r="33" spans="1:15" x14ac:dyDescent="0.25">
      <c r="A33" s="2" t="s">
        <v>74</v>
      </c>
      <c r="B33" s="10">
        <v>78</v>
      </c>
      <c r="C33" s="2">
        <v>30</v>
      </c>
      <c r="D33" s="11">
        <v>1367400</v>
      </c>
      <c r="E33" s="4">
        <v>150414</v>
      </c>
      <c r="F33" s="5">
        <v>15000</v>
      </c>
      <c r="G33" s="1">
        <v>1532814</v>
      </c>
      <c r="H33" s="1">
        <v>1192000</v>
      </c>
      <c r="I33" s="4">
        <v>340814</v>
      </c>
      <c r="J33" s="5">
        <v>10000</v>
      </c>
      <c r="K33" s="1">
        <v>330814</v>
      </c>
      <c r="L33" s="4"/>
      <c r="M33" s="4">
        <v>15000</v>
      </c>
      <c r="N33" s="1">
        <v>315814</v>
      </c>
      <c r="O33" s="1">
        <v>13158.916666666666</v>
      </c>
    </row>
    <row r="34" spans="1:15" x14ac:dyDescent="0.25">
      <c r="A34" s="2" t="s">
        <v>75</v>
      </c>
      <c r="B34" s="10">
        <v>78</v>
      </c>
      <c r="C34" s="2">
        <v>30</v>
      </c>
      <c r="D34" s="11">
        <v>1367400</v>
      </c>
      <c r="E34" s="4">
        <v>150414</v>
      </c>
      <c r="F34" s="5">
        <v>15000</v>
      </c>
      <c r="G34" s="1">
        <v>1532814</v>
      </c>
      <c r="H34" s="1">
        <v>1192000</v>
      </c>
      <c r="I34" s="4">
        <v>340814</v>
      </c>
      <c r="J34" s="5">
        <v>10000</v>
      </c>
      <c r="K34" s="1">
        <v>330814</v>
      </c>
      <c r="L34" s="4"/>
      <c r="M34" s="4">
        <v>15000</v>
      </c>
      <c r="N34" s="1">
        <v>315814</v>
      </c>
      <c r="O34" s="1">
        <v>13158.916666666666</v>
      </c>
    </row>
    <row r="35" spans="1:15" x14ac:dyDescent="0.25">
      <c r="A35" s="2" t="s">
        <v>76</v>
      </c>
      <c r="B35" s="10">
        <v>78</v>
      </c>
      <c r="C35" s="2">
        <v>30</v>
      </c>
      <c r="D35" s="11">
        <v>1367400</v>
      </c>
      <c r="E35" s="4">
        <v>150414</v>
      </c>
      <c r="F35" s="5">
        <v>15000</v>
      </c>
      <c r="G35" s="1">
        <v>1532814</v>
      </c>
      <c r="H35" s="1">
        <v>1192000</v>
      </c>
      <c r="I35" s="4">
        <v>340814</v>
      </c>
      <c r="J35" s="5">
        <v>10000</v>
      </c>
      <c r="K35" s="1">
        <v>330814</v>
      </c>
      <c r="L35" s="4"/>
      <c r="M35" s="4">
        <v>15000</v>
      </c>
      <c r="N35" s="1">
        <v>315814</v>
      </c>
      <c r="O35" s="1">
        <v>13158.916666666666</v>
      </c>
    </row>
    <row r="36" spans="1:15" x14ac:dyDescent="0.25">
      <c r="A36" s="2" t="s">
        <v>77</v>
      </c>
      <c r="B36" s="10">
        <v>78</v>
      </c>
      <c r="C36" s="2">
        <v>30</v>
      </c>
      <c r="D36" s="11"/>
      <c r="E36" s="4">
        <v>0</v>
      </c>
      <c r="F36" s="4"/>
      <c r="G36" s="1">
        <v>0</v>
      </c>
      <c r="H36" s="1"/>
      <c r="I36" s="4">
        <v>0</v>
      </c>
      <c r="J36" s="5"/>
      <c r="K36" s="1">
        <v>0</v>
      </c>
      <c r="L36" s="4"/>
      <c r="M36" s="4"/>
      <c r="N36" s="1">
        <v>0</v>
      </c>
      <c r="O36" s="1">
        <v>0</v>
      </c>
    </row>
    <row r="37" spans="1:15" x14ac:dyDescent="0.25">
      <c r="A37" s="2" t="s">
        <v>78</v>
      </c>
      <c r="B37" s="10">
        <v>78</v>
      </c>
      <c r="C37" s="2">
        <v>30</v>
      </c>
      <c r="D37" s="11">
        <v>1367400</v>
      </c>
      <c r="E37" s="4">
        <v>150414</v>
      </c>
      <c r="F37" s="5">
        <v>15000</v>
      </c>
      <c r="G37" s="1">
        <v>1532814</v>
      </c>
      <c r="H37" s="1">
        <v>1192000</v>
      </c>
      <c r="I37" s="4">
        <v>340814</v>
      </c>
      <c r="J37" s="5">
        <v>10000</v>
      </c>
      <c r="K37" s="1">
        <v>330814</v>
      </c>
      <c r="L37" s="4"/>
      <c r="M37" s="4">
        <v>15000</v>
      </c>
      <c r="N37" s="1">
        <v>315814</v>
      </c>
      <c r="O37" s="1">
        <v>13158.916666666666</v>
      </c>
    </row>
    <row r="38" spans="1:15" x14ac:dyDescent="0.25">
      <c r="A38" s="2" t="s">
        <v>79</v>
      </c>
      <c r="B38" s="10">
        <v>78</v>
      </c>
      <c r="C38" s="2">
        <v>30</v>
      </c>
      <c r="D38" s="11">
        <v>1367400</v>
      </c>
      <c r="E38" s="4">
        <v>150414</v>
      </c>
      <c r="F38" s="5">
        <v>15000</v>
      </c>
      <c r="G38" s="1">
        <v>1532814</v>
      </c>
      <c r="H38" s="1">
        <v>1192000</v>
      </c>
      <c r="I38" s="4">
        <v>340814</v>
      </c>
      <c r="J38" s="5">
        <v>10000</v>
      </c>
      <c r="K38" s="1">
        <v>330814</v>
      </c>
      <c r="L38" s="4"/>
      <c r="M38" s="4">
        <v>15000</v>
      </c>
      <c r="N38" s="1">
        <v>315814</v>
      </c>
      <c r="O38" s="1">
        <v>13158.916666666666</v>
      </c>
    </row>
    <row r="39" spans="1:15" x14ac:dyDescent="0.25">
      <c r="A39" s="2" t="s">
        <v>80</v>
      </c>
      <c r="B39" s="10">
        <v>78</v>
      </c>
      <c r="C39" s="2">
        <v>30</v>
      </c>
      <c r="D39" s="11">
        <v>1367400</v>
      </c>
      <c r="E39" s="4">
        <v>150414</v>
      </c>
      <c r="F39" s="5">
        <v>15000</v>
      </c>
      <c r="G39" s="1">
        <v>1532814</v>
      </c>
      <c r="H39" s="1">
        <v>1192000</v>
      </c>
      <c r="I39" s="4">
        <v>340814</v>
      </c>
      <c r="J39" s="5">
        <v>10000</v>
      </c>
      <c r="K39" s="1">
        <v>330814</v>
      </c>
      <c r="L39" s="4"/>
      <c r="M39" s="4">
        <v>15000</v>
      </c>
      <c r="N39" s="1">
        <v>315814</v>
      </c>
      <c r="O39" s="1">
        <v>13158.916666666666</v>
      </c>
    </row>
    <row r="40" spans="1:15" x14ac:dyDescent="0.25">
      <c r="A40" s="2" t="s">
        <v>81</v>
      </c>
      <c r="B40" s="10">
        <v>78</v>
      </c>
      <c r="C40" s="2">
        <v>30</v>
      </c>
      <c r="D40" s="11">
        <v>1367400</v>
      </c>
      <c r="E40" s="4">
        <v>150414</v>
      </c>
      <c r="F40" s="5">
        <v>15000</v>
      </c>
      <c r="G40" s="1">
        <v>1532814</v>
      </c>
      <c r="H40" s="1">
        <v>1192000</v>
      </c>
      <c r="I40" s="4">
        <v>340814</v>
      </c>
      <c r="J40" s="5">
        <v>10000</v>
      </c>
      <c r="K40" s="1">
        <v>330814</v>
      </c>
      <c r="L40" s="4"/>
      <c r="M40" s="4">
        <v>15000</v>
      </c>
      <c r="N40" s="1">
        <v>315814</v>
      </c>
      <c r="O40" s="1">
        <v>13158.916666666666</v>
      </c>
    </row>
    <row r="41" spans="1:15" x14ac:dyDescent="0.25">
      <c r="A41" s="2" t="s">
        <v>82</v>
      </c>
      <c r="B41" s="10">
        <v>78</v>
      </c>
      <c r="C41" s="2">
        <v>30</v>
      </c>
      <c r="D41" s="11">
        <v>1367400</v>
      </c>
      <c r="E41" s="4">
        <v>150414</v>
      </c>
      <c r="F41" s="5">
        <v>15000</v>
      </c>
      <c r="G41" s="1">
        <v>1532814</v>
      </c>
      <c r="H41" s="1">
        <v>1192000</v>
      </c>
      <c r="I41" s="4">
        <v>340814</v>
      </c>
      <c r="J41" s="5">
        <v>10000</v>
      </c>
      <c r="K41" s="1">
        <v>330814</v>
      </c>
      <c r="L41" s="4"/>
      <c r="M41" s="4">
        <v>15000</v>
      </c>
      <c r="N41" s="1">
        <v>315814</v>
      </c>
      <c r="O41" s="1">
        <v>13158.916666666666</v>
      </c>
    </row>
    <row r="42" spans="1:15" x14ac:dyDescent="0.25">
      <c r="A42" s="2" t="s">
        <v>83</v>
      </c>
      <c r="B42" s="10">
        <v>78</v>
      </c>
      <c r="C42" s="2">
        <v>30</v>
      </c>
      <c r="D42" s="11">
        <v>1367400</v>
      </c>
      <c r="E42" s="4">
        <v>150414</v>
      </c>
      <c r="F42" s="5">
        <v>15000</v>
      </c>
      <c r="G42" s="1">
        <v>1532814</v>
      </c>
      <c r="H42" s="1">
        <v>1192000</v>
      </c>
      <c r="I42" s="4">
        <v>340814</v>
      </c>
      <c r="J42" s="5">
        <v>10000</v>
      </c>
      <c r="K42" s="1">
        <v>330814</v>
      </c>
      <c r="L42" s="4"/>
      <c r="M42" s="4">
        <v>15000</v>
      </c>
      <c r="N42" s="1">
        <v>315814</v>
      </c>
      <c r="O42" s="1">
        <v>13158.916666666666</v>
      </c>
    </row>
    <row r="43" spans="1:15" x14ac:dyDescent="0.25">
      <c r="A43" s="2" t="s">
        <v>84</v>
      </c>
      <c r="B43" s="10">
        <v>78</v>
      </c>
      <c r="C43" s="2">
        <v>30</v>
      </c>
      <c r="D43" s="11">
        <v>1367400</v>
      </c>
      <c r="E43" s="4">
        <v>150414</v>
      </c>
      <c r="F43" s="5">
        <v>15000</v>
      </c>
      <c r="G43" s="1">
        <v>1532814</v>
      </c>
      <c r="H43" s="1">
        <v>1192000</v>
      </c>
      <c r="I43" s="4">
        <v>340814</v>
      </c>
      <c r="J43" s="5">
        <v>10000</v>
      </c>
      <c r="K43" s="1">
        <v>330814</v>
      </c>
      <c r="L43" s="4"/>
      <c r="M43" s="4">
        <v>15000</v>
      </c>
      <c r="N43" s="1">
        <v>315814</v>
      </c>
      <c r="O43" s="1">
        <v>13158.916666666666</v>
      </c>
    </row>
    <row r="44" spans="1:15" x14ac:dyDescent="0.25">
      <c r="A44" s="2" t="s">
        <v>85</v>
      </c>
      <c r="B44" s="10">
        <v>78</v>
      </c>
      <c r="C44" s="2">
        <v>30</v>
      </c>
      <c r="D44" s="11">
        <v>1367400</v>
      </c>
      <c r="E44" s="4">
        <v>150414</v>
      </c>
      <c r="F44" s="5">
        <v>15000</v>
      </c>
      <c r="G44" s="1">
        <v>1532814</v>
      </c>
      <c r="H44" s="1">
        <v>1192000</v>
      </c>
      <c r="I44" s="4">
        <v>340814</v>
      </c>
      <c r="J44" s="5">
        <v>10000</v>
      </c>
      <c r="K44" s="1">
        <v>330814</v>
      </c>
      <c r="L44" s="4"/>
      <c r="M44" s="4">
        <v>15000</v>
      </c>
      <c r="N44" s="1">
        <v>315814</v>
      </c>
      <c r="O44" s="1">
        <v>13158.916666666666</v>
      </c>
    </row>
    <row r="45" spans="1:15" x14ac:dyDescent="0.25">
      <c r="A45" s="2" t="s">
        <v>86</v>
      </c>
      <c r="B45" s="10">
        <v>74</v>
      </c>
      <c r="C45" s="2">
        <v>30</v>
      </c>
      <c r="D45" s="11"/>
      <c r="E45" s="4">
        <v>0</v>
      </c>
      <c r="F45" s="4"/>
      <c r="G45" s="1">
        <v>0</v>
      </c>
      <c r="H45" s="1"/>
      <c r="I45" s="4">
        <v>0</v>
      </c>
      <c r="J45" s="5"/>
      <c r="K45" s="1">
        <v>0</v>
      </c>
      <c r="L45" s="4"/>
      <c r="M45" s="4"/>
      <c r="N45" s="1">
        <v>0</v>
      </c>
      <c r="O45" s="1">
        <v>0</v>
      </c>
    </row>
    <row r="46" spans="1:15" x14ac:dyDescent="0.25">
      <c r="A46" s="3" t="s">
        <v>87</v>
      </c>
      <c r="B46" s="10">
        <v>72</v>
      </c>
      <c r="C46" s="3">
        <v>30</v>
      </c>
      <c r="D46" s="1"/>
      <c r="E46" s="4">
        <v>0</v>
      </c>
      <c r="F46" s="4"/>
      <c r="G46" s="1">
        <v>0</v>
      </c>
      <c r="H46" s="65"/>
      <c r="I46" s="4">
        <v>0</v>
      </c>
      <c r="J46" s="5"/>
      <c r="K46" s="1">
        <v>0</v>
      </c>
      <c r="L46" s="4"/>
      <c r="M46" s="4"/>
      <c r="N46" s="1">
        <v>0</v>
      </c>
      <c r="O46" s="1">
        <v>0</v>
      </c>
    </row>
    <row r="47" spans="1:15" x14ac:dyDescent="0.25">
      <c r="A47" s="2" t="s">
        <v>88</v>
      </c>
      <c r="B47" s="10">
        <v>75</v>
      </c>
      <c r="C47" s="2">
        <v>30</v>
      </c>
      <c r="D47" s="1"/>
      <c r="E47" s="4">
        <v>0</v>
      </c>
      <c r="F47" s="4"/>
      <c r="G47" s="1">
        <v>0</v>
      </c>
      <c r="H47" s="1"/>
      <c r="I47" s="4">
        <v>0</v>
      </c>
      <c r="J47" s="5"/>
      <c r="K47" s="1">
        <v>0</v>
      </c>
      <c r="L47" s="4"/>
      <c r="M47" s="4"/>
      <c r="N47" s="1">
        <v>0</v>
      </c>
      <c r="O47" s="1">
        <v>0</v>
      </c>
    </row>
    <row r="48" spans="1:15" x14ac:dyDescent="0.25">
      <c r="A48" s="3" t="s">
        <v>89</v>
      </c>
      <c r="B48" s="10">
        <v>75</v>
      </c>
      <c r="C48" s="3">
        <v>30</v>
      </c>
      <c r="D48" s="1"/>
      <c r="E48" s="4">
        <v>0</v>
      </c>
      <c r="F48" s="4"/>
      <c r="G48" s="1">
        <v>0</v>
      </c>
      <c r="H48" s="1"/>
      <c r="I48" s="4">
        <v>0</v>
      </c>
      <c r="J48" s="5"/>
      <c r="K48" s="1">
        <v>0</v>
      </c>
      <c r="L48" s="4"/>
      <c r="M48" s="4"/>
      <c r="N48" s="1">
        <v>0</v>
      </c>
      <c r="O48" s="1">
        <v>0</v>
      </c>
    </row>
    <row r="49" spans="1:15" x14ac:dyDescent="0.25">
      <c r="A49" s="2" t="s">
        <v>90</v>
      </c>
      <c r="B49" s="10">
        <v>75</v>
      </c>
      <c r="C49" s="2">
        <v>30</v>
      </c>
      <c r="D49" s="1">
        <v>1341000</v>
      </c>
      <c r="E49" s="4">
        <v>147510</v>
      </c>
      <c r="F49" s="5">
        <v>15000</v>
      </c>
      <c r="G49" s="1">
        <v>1503510</v>
      </c>
      <c r="H49" s="1">
        <v>1171000</v>
      </c>
      <c r="I49" s="4">
        <v>332510</v>
      </c>
      <c r="J49" s="5">
        <v>10000</v>
      </c>
      <c r="K49" s="1">
        <v>322510</v>
      </c>
      <c r="L49" s="4"/>
      <c r="M49" s="4">
        <v>15000</v>
      </c>
      <c r="N49" s="1">
        <v>307510</v>
      </c>
      <c r="O49" s="1">
        <v>12812.916666666666</v>
      </c>
    </row>
    <row r="50" spans="1:15" x14ac:dyDescent="0.25">
      <c r="A50" s="3" t="s">
        <v>91</v>
      </c>
      <c r="B50" s="10">
        <v>75</v>
      </c>
      <c r="C50" s="3">
        <v>30</v>
      </c>
      <c r="D50" s="1">
        <v>1341000</v>
      </c>
      <c r="E50" s="4">
        <v>147510</v>
      </c>
      <c r="F50" s="5">
        <v>15000</v>
      </c>
      <c r="G50" s="1">
        <v>1503510</v>
      </c>
      <c r="H50" s="1">
        <v>1171000</v>
      </c>
      <c r="I50" s="4">
        <v>332510</v>
      </c>
      <c r="J50" s="5">
        <v>10000</v>
      </c>
      <c r="K50" s="1">
        <v>322510</v>
      </c>
      <c r="L50" s="4"/>
      <c r="M50" s="4">
        <v>15000</v>
      </c>
      <c r="N50" s="1">
        <v>307510</v>
      </c>
      <c r="O50" s="1">
        <v>12812.916666666666</v>
      </c>
    </row>
    <row r="51" spans="1:15" x14ac:dyDescent="0.25">
      <c r="A51" s="2" t="s">
        <v>92</v>
      </c>
      <c r="B51" s="10">
        <v>75</v>
      </c>
      <c r="C51" s="2">
        <v>30</v>
      </c>
      <c r="D51" s="1">
        <v>1341000</v>
      </c>
      <c r="E51" s="4">
        <v>147510</v>
      </c>
      <c r="F51" s="5">
        <v>15000</v>
      </c>
      <c r="G51" s="1">
        <v>1503510</v>
      </c>
      <c r="H51" s="1">
        <v>1171000</v>
      </c>
      <c r="I51" s="4">
        <v>332510</v>
      </c>
      <c r="J51" s="5">
        <v>10000</v>
      </c>
      <c r="K51" s="1">
        <v>322510</v>
      </c>
      <c r="L51" s="4"/>
      <c r="M51" s="4">
        <v>15000</v>
      </c>
      <c r="N51" s="1">
        <v>307510</v>
      </c>
      <c r="O51" s="1">
        <v>12812.916666666666</v>
      </c>
    </row>
    <row r="52" spans="1:15" x14ac:dyDescent="0.25">
      <c r="A52" s="3" t="s">
        <v>93</v>
      </c>
      <c r="B52" s="10">
        <v>75</v>
      </c>
      <c r="C52" s="3">
        <v>30</v>
      </c>
      <c r="D52" s="1">
        <v>1341000</v>
      </c>
      <c r="E52" s="4">
        <v>147510</v>
      </c>
      <c r="F52" s="5">
        <v>15000</v>
      </c>
      <c r="G52" s="1">
        <v>1503510</v>
      </c>
      <c r="H52" s="1">
        <v>1171000</v>
      </c>
      <c r="I52" s="4">
        <v>332510</v>
      </c>
      <c r="J52" s="5">
        <v>10000</v>
      </c>
      <c r="K52" s="1">
        <v>322510</v>
      </c>
      <c r="L52" s="4"/>
      <c r="M52" s="4">
        <v>15000</v>
      </c>
      <c r="N52" s="1">
        <v>307510</v>
      </c>
      <c r="O52" s="1">
        <v>12812.916666666666</v>
      </c>
    </row>
    <row r="53" spans="1:15" x14ac:dyDescent="0.25">
      <c r="A53" s="2" t="s">
        <v>94</v>
      </c>
      <c r="B53" s="10">
        <v>75</v>
      </c>
      <c r="C53" s="2">
        <v>30</v>
      </c>
      <c r="D53" s="1"/>
      <c r="E53" s="4">
        <v>0</v>
      </c>
      <c r="F53" s="4"/>
      <c r="G53" s="1">
        <v>0</v>
      </c>
      <c r="H53" s="1"/>
      <c r="I53" s="4">
        <v>0</v>
      </c>
      <c r="J53" s="5"/>
      <c r="K53" s="1">
        <v>0</v>
      </c>
      <c r="L53" s="4"/>
      <c r="M53" s="4"/>
      <c r="N53" s="1">
        <v>0</v>
      </c>
      <c r="O53" s="1">
        <v>0</v>
      </c>
    </row>
    <row r="54" spans="1:15" x14ac:dyDescent="0.25">
      <c r="A54" s="3" t="s">
        <v>95</v>
      </c>
      <c r="B54" s="10">
        <v>75</v>
      </c>
      <c r="C54" s="3">
        <v>30</v>
      </c>
      <c r="D54" s="1">
        <v>1341000</v>
      </c>
      <c r="E54" s="4">
        <v>147510</v>
      </c>
      <c r="F54" s="5">
        <v>15000</v>
      </c>
      <c r="G54" s="1">
        <v>1503510</v>
      </c>
      <c r="H54" s="1">
        <v>1171000</v>
      </c>
      <c r="I54" s="4">
        <v>332510</v>
      </c>
      <c r="J54" s="5">
        <v>10000</v>
      </c>
      <c r="K54" s="1">
        <v>322510</v>
      </c>
      <c r="L54" s="4"/>
      <c r="M54" s="4">
        <v>15000</v>
      </c>
      <c r="N54" s="1">
        <v>307510</v>
      </c>
      <c r="O54" s="1">
        <v>12812.916666666666</v>
      </c>
    </row>
    <row r="55" spans="1:15" x14ac:dyDescent="0.25">
      <c r="A55" s="2" t="s">
        <v>96</v>
      </c>
      <c r="B55" s="10">
        <v>75</v>
      </c>
      <c r="C55" s="2">
        <v>30</v>
      </c>
      <c r="D55" s="1">
        <v>1341000</v>
      </c>
      <c r="E55" s="4">
        <v>147510</v>
      </c>
      <c r="F55" s="5">
        <v>15000</v>
      </c>
      <c r="G55" s="1">
        <v>1503510</v>
      </c>
      <c r="H55" s="1">
        <v>1171000</v>
      </c>
      <c r="I55" s="4">
        <v>332510</v>
      </c>
      <c r="J55" s="5">
        <v>10000</v>
      </c>
      <c r="K55" s="1">
        <v>322510</v>
      </c>
      <c r="L55" s="4"/>
      <c r="M55" s="4">
        <v>15000</v>
      </c>
      <c r="N55" s="1">
        <v>307510</v>
      </c>
      <c r="O55" s="1">
        <v>12812.916666666666</v>
      </c>
    </row>
    <row r="56" spans="1:15" x14ac:dyDescent="0.25">
      <c r="A56" s="3" t="s">
        <v>97</v>
      </c>
      <c r="B56" s="10">
        <v>75</v>
      </c>
      <c r="C56" s="3">
        <v>30</v>
      </c>
      <c r="D56" s="1">
        <v>1341000</v>
      </c>
      <c r="E56" s="4">
        <v>147510</v>
      </c>
      <c r="F56" s="5">
        <v>15000</v>
      </c>
      <c r="G56" s="1">
        <v>1503510</v>
      </c>
      <c r="H56" s="1">
        <v>1171000</v>
      </c>
      <c r="I56" s="4">
        <v>332510</v>
      </c>
      <c r="J56" s="5">
        <v>10000</v>
      </c>
      <c r="K56" s="1">
        <v>322510</v>
      </c>
      <c r="L56" s="4"/>
      <c r="M56" s="4">
        <v>15000</v>
      </c>
      <c r="N56" s="1">
        <v>307510</v>
      </c>
      <c r="O56" s="1">
        <v>12812.916666666666</v>
      </c>
    </row>
    <row r="57" spans="1:15" x14ac:dyDescent="0.25">
      <c r="A57" s="2" t="s">
        <v>98</v>
      </c>
      <c r="B57" s="10">
        <v>75</v>
      </c>
      <c r="C57" s="2">
        <v>30</v>
      </c>
      <c r="D57" s="1">
        <v>1341000</v>
      </c>
      <c r="E57" s="4">
        <v>147510</v>
      </c>
      <c r="F57" s="5">
        <v>15000</v>
      </c>
      <c r="G57" s="1">
        <v>1503510</v>
      </c>
      <c r="H57" s="1">
        <v>1171000</v>
      </c>
      <c r="I57" s="4">
        <v>332510</v>
      </c>
      <c r="J57" s="5">
        <v>10000</v>
      </c>
      <c r="K57" s="1">
        <v>322510</v>
      </c>
      <c r="L57" s="4"/>
      <c r="M57" s="4">
        <v>15000</v>
      </c>
      <c r="N57" s="1">
        <v>307510</v>
      </c>
      <c r="O57" s="1">
        <v>12812.916666666666</v>
      </c>
    </row>
    <row r="58" spans="1:15" x14ac:dyDescent="0.25">
      <c r="A58" s="3" t="s">
        <v>99</v>
      </c>
      <c r="B58" s="10">
        <v>75</v>
      </c>
      <c r="C58" s="3">
        <v>30</v>
      </c>
      <c r="D58" s="1">
        <v>1341000</v>
      </c>
      <c r="E58" s="4">
        <v>147510</v>
      </c>
      <c r="F58" s="5">
        <v>15000</v>
      </c>
      <c r="G58" s="1">
        <v>1503510</v>
      </c>
      <c r="H58" s="1">
        <v>1171000</v>
      </c>
      <c r="I58" s="4">
        <v>332510</v>
      </c>
      <c r="J58" s="5">
        <v>10000</v>
      </c>
      <c r="K58" s="1">
        <v>322510</v>
      </c>
      <c r="L58" s="4"/>
      <c r="M58" s="4">
        <v>15000</v>
      </c>
      <c r="N58" s="1">
        <v>307510</v>
      </c>
      <c r="O58" s="1">
        <v>12812.916666666666</v>
      </c>
    </row>
    <row r="59" spans="1:15" x14ac:dyDescent="0.25">
      <c r="A59" s="2" t="s">
        <v>100</v>
      </c>
      <c r="B59" s="10">
        <v>75</v>
      </c>
      <c r="C59" s="2">
        <v>30</v>
      </c>
      <c r="D59" s="1">
        <v>1341000</v>
      </c>
      <c r="E59" s="4">
        <v>147510</v>
      </c>
      <c r="F59" s="5">
        <v>15000</v>
      </c>
      <c r="G59" s="1">
        <v>1503510</v>
      </c>
      <c r="H59" s="1">
        <v>1171000</v>
      </c>
      <c r="I59" s="4">
        <v>332510</v>
      </c>
      <c r="J59" s="5">
        <v>10000</v>
      </c>
      <c r="K59" s="1">
        <v>322510</v>
      </c>
      <c r="L59" s="4"/>
      <c r="M59" s="4">
        <v>15000</v>
      </c>
      <c r="N59" s="1">
        <v>307510</v>
      </c>
      <c r="O59" s="1">
        <v>12812.916666666666</v>
      </c>
    </row>
    <row r="60" spans="1:15" x14ac:dyDescent="0.25">
      <c r="A60" s="3" t="s">
        <v>101</v>
      </c>
      <c r="B60" s="10">
        <v>75</v>
      </c>
      <c r="C60" s="3">
        <v>30</v>
      </c>
      <c r="D60" s="1">
        <v>1341000</v>
      </c>
      <c r="E60" s="4">
        <v>147510</v>
      </c>
      <c r="F60" s="5">
        <v>15000</v>
      </c>
      <c r="G60" s="1">
        <v>1503510</v>
      </c>
      <c r="H60" s="1">
        <v>1171000</v>
      </c>
      <c r="I60" s="4">
        <v>332510</v>
      </c>
      <c r="J60" s="5">
        <v>10000</v>
      </c>
      <c r="K60" s="1">
        <v>322510</v>
      </c>
      <c r="L60" s="4"/>
      <c r="M60" s="4">
        <v>15000</v>
      </c>
      <c r="N60" s="1">
        <v>307510</v>
      </c>
      <c r="O60" s="1">
        <v>12812.916666666666</v>
      </c>
    </row>
    <row r="61" spans="1:15" x14ac:dyDescent="0.25">
      <c r="A61" s="2" t="s">
        <v>102</v>
      </c>
      <c r="B61" s="10">
        <v>75</v>
      </c>
      <c r="C61" s="2">
        <v>30</v>
      </c>
      <c r="D61" s="1">
        <v>1341000</v>
      </c>
      <c r="E61" s="4">
        <v>147510</v>
      </c>
      <c r="F61" s="5">
        <v>15000</v>
      </c>
      <c r="G61" s="1">
        <v>1503510</v>
      </c>
      <c r="H61" s="1">
        <v>1171000</v>
      </c>
      <c r="I61" s="4">
        <v>332510</v>
      </c>
      <c r="J61" s="5">
        <v>10000</v>
      </c>
      <c r="K61" s="1">
        <v>322510</v>
      </c>
      <c r="L61" s="4"/>
      <c r="M61" s="4">
        <v>15000</v>
      </c>
      <c r="N61" s="1">
        <v>307510</v>
      </c>
      <c r="O61" s="1">
        <v>12812.916666666666</v>
      </c>
    </row>
    <row r="62" spans="1:15" x14ac:dyDescent="0.25">
      <c r="A62" s="3" t="s">
        <v>103</v>
      </c>
      <c r="B62" s="10">
        <v>75</v>
      </c>
      <c r="C62" s="3">
        <v>30</v>
      </c>
      <c r="D62" s="1">
        <v>1341000</v>
      </c>
      <c r="E62" s="4">
        <v>147510</v>
      </c>
      <c r="F62" s="5">
        <v>15000</v>
      </c>
      <c r="G62" s="1">
        <v>1503510</v>
      </c>
      <c r="H62" s="1">
        <v>1171000</v>
      </c>
      <c r="I62" s="4">
        <v>332510</v>
      </c>
      <c r="J62" s="5">
        <v>10000</v>
      </c>
      <c r="K62" s="1">
        <v>322510</v>
      </c>
      <c r="L62" s="4"/>
      <c r="M62" s="4">
        <v>15000</v>
      </c>
      <c r="N62" s="1">
        <v>307510</v>
      </c>
      <c r="O62" s="1">
        <v>12812.916666666666</v>
      </c>
    </row>
    <row r="63" spans="1:15" x14ac:dyDescent="0.25">
      <c r="A63" s="2" t="s">
        <v>104</v>
      </c>
      <c r="B63" s="10">
        <v>90</v>
      </c>
      <c r="C63" s="2">
        <v>38</v>
      </c>
      <c r="D63" s="1">
        <v>1672600</v>
      </c>
      <c r="E63" s="4">
        <v>183986</v>
      </c>
      <c r="F63" s="5">
        <v>15000</v>
      </c>
      <c r="G63" s="1">
        <v>1871586</v>
      </c>
      <c r="H63" s="1">
        <v>1406000</v>
      </c>
      <c r="I63" s="4">
        <v>465586</v>
      </c>
      <c r="J63" s="5">
        <v>15000</v>
      </c>
      <c r="K63" s="1">
        <v>450586</v>
      </c>
      <c r="L63" s="4">
        <v>15000</v>
      </c>
      <c r="M63" s="4">
        <v>15000</v>
      </c>
      <c r="N63" s="1">
        <v>420586</v>
      </c>
      <c r="O63" s="1">
        <v>17524.416666666668</v>
      </c>
    </row>
    <row r="64" spans="1:15" x14ac:dyDescent="0.25">
      <c r="A64" s="3" t="s">
        <v>105</v>
      </c>
      <c r="B64" s="10">
        <v>90</v>
      </c>
      <c r="C64" s="3">
        <v>38</v>
      </c>
      <c r="D64" s="1">
        <v>1672600</v>
      </c>
      <c r="E64" s="4">
        <v>183986</v>
      </c>
      <c r="F64" s="5">
        <v>15000</v>
      </c>
      <c r="G64" s="1">
        <v>1871586</v>
      </c>
      <c r="H64" s="1">
        <v>1406000</v>
      </c>
      <c r="I64" s="4">
        <v>465586</v>
      </c>
      <c r="J64" s="5">
        <v>15000</v>
      </c>
      <c r="K64" s="1">
        <v>450586</v>
      </c>
      <c r="L64" s="4">
        <v>15000</v>
      </c>
      <c r="M64" s="4">
        <v>15000</v>
      </c>
      <c r="N64" s="1">
        <v>420586</v>
      </c>
      <c r="O64" s="1">
        <v>17524.416666666668</v>
      </c>
    </row>
    <row r="65" spans="1:15" x14ac:dyDescent="0.25">
      <c r="A65" s="2" t="s">
        <v>106</v>
      </c>
      <c r="B65" s="10">
        <v>90</v>
      </c>
      <c r="C65" s="2">
        <v>38</v>
      </c>
      <c r="D65" s="1">
        <v>1672600</v>
      </c>
      <c r="E65" s="4">
        <v>183986</v>
      </c>
      <c r="F65" s="5">
        <v>15000</v>
      </c>
      <c r="G65" s="1">
        <v>1871586</v>
      </c>
      <c r="H65" s="1">
        <v>1406000</v>
      </c>
      <c r="I65" s="4">
        <v>465586</v>
      </c>
      <c r="J65" s="5">
        <v>15000</v>
      </c>
      <c r="K65" s="1">
        <v>450586</v>
      </c>
      <c r="L65" s="4">
        <v>15000</v>
      </c>
      <c r="M65" s="4">
        <v>15000</v>
      </c>
      <c r="N65" s="1">
        <v>420586</v>
      </c>
      <c r="O65" s="1">
        <v>17524.416666666668</v>
      </c>
    </row>
    <row r="66" spans="1:15" x14ac:dyDescent="0.25">
      <c r="A66" s="3" t="s">
        <v>107</v>
      </c>
      <c r="B66" s="10">
        <v>90</v>
      </c>
      <c r="C66" s="3">
        <v>38</v>
      </c>
      <c r="D66" s="1">
        <v>1672600</v>
      </c>
      <c r="E66" s="4">
        <v>183986</v>
      </c>
      <c r="F66" s="5">
        <v>15000</v>
      </c>
      <c r="G66" s="1">
        <v>1871586</v>
      </c>
      <c r="H66" s="1">
        <v>1406000</v>
      </c>
      <c r="I66" s="4">
        <v>465586</v>
      </c>
      <c r="J66" s="5">
        <v>15000</v>
      </c>
      <c r="K66" s="1">
        <v>450586</v>
      </c>
      <c r="L66" s="4">
        <v>15000</v>
      </c>
      <c r="M66" s="4">
        <v>15000</v>
      </c>
      <c r="N66" s="1">
        <v>420586</v>
      </c>
      <c r="O66" s="1">
        <v>17524.416666666668</v>
      </c>
    </row>
    <row r="67" spans="1:15" x14ac:dyDescent="0.25">
      <c r="A67" s="2" t="s">
        <v>108</v>
      </c>
      <c r="B67" s="10">
        <v>90</v>
      </c>
      <c r="C67" s="2">
        <v>38</v>
      </c>
      <c r="D67" s="1">
        <v>1672600</v>
      </c>
      <c r="E67" s="4">
        <v>183986</v>
      </c>
      <c r="F67" s="5">
        <v>15000</v>
      </c>
      <c r="G67" s="1">
        <v>1871586</v>
      </c>
      <c r="H67" s="1">
        <v>1406000</v>
      </c>
      <c r="I67" s="4">
        <v>465586</v>
      </c>
      <c r="J67" s="5">
        <v>15000</v>
      </c>
      <c r="K67" s="1">
        <v>450586</v>
      </c>
      <c r="L67" s="4">
        <v>15000</v>
      </c>
      <c r="M67" s="4">
        <v>15000</v>
      </c>
      <c r="N67" s="1">
        <v>420586</v>
      </c>
      <c r="O67" s="1">
        <v>17524.416666666668</v>
      </c>
    </row>
    <row r="68" spans="1:15" x14ac:dyDescent="0.25">
      <c r="A68" s="3" t="s">
        <v>109</v>
      </c>
      <c r="B68" s="10">
        <v>90</v>
      </c>
      <c r="C68" s="3">
        <v>38</v>
      </c>
      <c r="D68" s="1">
        <v>1672600</v>
      </c>
      <c r="E68" s="4">
        <v>183986</v>
      </c>
      <c r="F68" s="5">
        <v>15000</v>
      </c>
      <c r="G68" s="1">
        <v>1871586</v>
      </c>
      <c r="H68" s="1">
        <v>1406000</v>
      </c>
      <c r="I68" s="4">
        <v>465586</v>
      </c>
      <c r="J68" s="5">
        <v>15000</v>
      </c>
      <c r="K68" s="1">
        <v>450586</v>
      </c>
      <c r="L68" s="4">
        <v>15000</v>
      </c>
      <c r="M68" s="4">
        <v>15000</v>
      </c>
      <c r="N68" s="1">
        <v>420586</v>
      </c>
      <c r="O68" s="1">
        <v>17524.416666666668</v>
      </c>
    </row>
    <row r="69" spans="1:15" x14ac:dyDescent="0.25">
      <c r="A69" s="2" t="s">
        <v>110</v>
      </c>
      <c r="B69" s="10">
        <v>90</v>
      </c>
      <c r="C69" s="2">
        <v>38</v>
      </c>
      <c r="D69" s="1">
        <v>1672600</v>
      </c>
      <c r="E69" s="4">
        <v>183986</v>
      </c>
      <c r="F69" s="5">
        <v>15000</v>
      </c>
      <c r="G69" s="1">
        <v>1871586</v>
      </c>
      <c r="H69" s="1">
        <v>1406000</v>
      </c>
      <c r="I69" s="4">
        <v>465586</v>
      </c>
      <c r="J69" s="5">
        <v>15000</v>
      </c>
      <c r="K69" s="1">
        <v>450586</v>
      </c>
      <c r="L69" s="4">
        <v>15000</v>
      </c>
      <c r="M69" s="4">
        <v>15000</v>
      </c>
      <c r="N69" s="1">
        <v>420586</v>
      </c>
      <c r="O69" s="1">
        <v>17524.416666666668</v>
      </c>
    </row>
    <row r="70" spans="1:15" x14ac:dyDescent="0.25">
      <c r="A70" s="3" t="s">
        <v>111</v>
      </c>
      <c r="B70" s="10">
        <v>100</v>
      </c>
      <c r="C70" s="3">
        <v>38</v>
      </c>
      <c r="D70" s="1"/>
      <c r="E70" s="4">
        <v>0</v>
      </c>
      <c r="F70" s="4"/>
      <c r="G70" s="1">
        <v>0</v>
      </c>
      <c r="H70" s="1"/>
      <c r="I70" s="4">
        <v>0</v>
      </c>
      <c r="J70" s="4"/>
      <c r="K70" s="1">
        <v>0</v>
      </c>
      <c r="L70" s="4"/>
      <c r="M70" s="4"/>
      <c r="N70" s="1">
        <v>0</v>
      </c>
      <c r="O70" s="1">
        <v>0</v>
      </c>
    </row>
    <row r="71" spans="1:15" x14ac:dyDescent="0.25">
      <c r="A71" s="2" t="s">
        <v>112</v>
      </c>
      <c r="B71" s="10">
        <v>90</v>
      </c>
      <c r="C71" s="2">
        <v>38</v>
      </c>
      <c r="D71" s="1">
        <v>1600600</v>
      </c>
      <c r="E71" s="4">
        <v>176066</v>
      </c>
      <c r="F71" s="5">
        <v>15000</v>
      </c>
      <c r="G71" s="1">
        <v>1791666</v>
      </c>
      <c r="H71" s="1">
        <v>1406000</v>
      </c>
      <c r="I71" s="4">
        <v>385666</v>
      </c>
      <c r="J71" s="5">
        <v>15000</v>
      </c>
      <c r="K71" s="1">
        <v>370666</v>
      </c>
      <c r="L71" s="4">
        <v>15000</v>
      </c>
      <c r="M71" s="4">
        <v>15000</v>
      </c>
      <c r="N71" s="1">
        <v>340666</v>
      </c>
      <c r="O71" s="1">
        <v>14194.416666666666</v>
      </c>
    </row>
    <row r="72" spans="1:15" x14ac:dyDescent="0.25">
      <c r="A72" s="3" t="s">
        <v>113</v>
      </c>
      <c r="B72" s="10">
        <v>90</v>
      </c>
      <c r="C72" s="3">
        <v>38</v>
      </c>
      <c r="D72" s="1">
        <v>1600600</v>
      </c>
      <c r="E72" s="4">
        <v>176066</v>
      </c>
      <c r="F72" s="5">
        <v>15000</v>
      </c>
      <c r="G72" s="1">
        <v>1791666</v>
      </c>
      <c r="H72" s="1">
        <v>1406000</v>
      </c>
      <c r="I72" s="4">
        <v>385666</v>
      </c>
      <c r="J72" s="5">
        <v>15000</v>
      </c>
      <c r="K72" s="1">
        <v>370666</v>
      </c>
      <c r="L72" s="4">
        <v>15000</v>
      </c>
      <c r="M72" s="4">
        <v>15000</v>
      </c>
      <c r="N72" s="1">
        <v>340666</v>
      </c>
      <c r="O72" s="1">
        <v>14194.416666666666</v>
      </c>
    </row>
    <row r="73" spans="1:15" x14ac:dyDescent="0.25">
      <c r="A73" s="2" t="s">
        <v>114</v>
      </c>
      <c r="B73" s="10">
        <v>90</v>
      </c>
      <c r="C73" s="2">
        <v>38</v>
      </c>
      <c r="D73" s="1">
        <v>1600600</v>
      </c>
      <c r="E73" s="4">
        <v>176066</v>
      </c>
      <c r="F73" s="5">
        <v>15000</v>
      </c>
      <c r="G73" s="1">
        <v>1791666</v>
      </c>
      <c r="H73" s="1">
        <v>1406000</v>
      </c>
      <c r="I73" s="4">
        <v>385666</v>
      </c>
      <c r="J73" s="5">
        <v>15000</v>
      </c>
      <c r="K73" s="1">
        <v>370666</v>
      </c>
      <c r="L73" s="4">
        <v>15000</v>
      </c>
      <c r="M73" s="4">
        <v>15000</v>
      </c>
      <c r="N73" s="1">
        <v>340666</v>
      </c>
      <c r="O73" s="1">
        <v>14194.416666666666</v>
      </c>
    </row>
    <row r="74" spans="1:15" x14ac:dyDescent="0.25">
      <c r="A74" s="3" t="s">
        <v>115</v>
      </c>
      <c r="B74" s="10">
        <v>90</v>
      </c>
      <c r="C74" s="3">
        <v>38</v>
      </c>
      <c r="D74" s="1">
        <v>1672600</v>
      </c>
      <c r="E74" s="4">
        <v>183986</v>
      </c>
      <c r="F74" s="5">
        <v>15000</v>
      </c>
      <c r="G74" s="1">
        <v>1871586</v>
      </c>
      <c r="H74" s="1">
        <v>1406000</v>
      </c>
      <c r="I74" s="4">
        <v>465586</v>
      </c>
      <c r="J74" s="5">
        <v>15000</v>
      </c>
      <c r="K74" s="1">
        <v>450586</v>
      </c>
      <c r="L74" s="4">
        <v>15000</v>
      </c>
      <c r="M74" s="4">
        <v>15000</v>
      </c>
      <c r="N74" s="1">
        <v>420586</v>
      </c>
      <c r="O74" s="1">
        <v>17524.416666666668</v>
      </c>
    </row>
    <row r="75" spans="1:15" x14ac:dyDescent="0.25">
      <c r="A75" s="2" t="s">
        <v>116</v>
      </c>
      <c r="B75" s="10">
        <v>90</v>
      </c>
      <c r="C75" s="2">
        <v>38</v>
      </c>
      <c r="D75" s="1">
        <v>1672600</v>
      </c>
      <c r="E75" s="4">
        <v>183986</v>
      </c>
      <c r="F75" s="5">
        <v>15000</v>
      </c>
      <c r="G75" s="1">
        <v>1871586</v>
      </c>
      <c r="H75" s="1">
        <v>1406000</v>
      </c>
      <c r="I75" s="4">
        <v>465586</v>
      </c>
      <c r="J75" s="5">
        <v>15000</v>
      </c>
      <c r="K75" s="1">
        <v>450586</v>
      </c>
      <c r="L75" s="4">
        <v>15000</v>
      </c>
      <c r="M75" s="4">
        <v>15000</v>
      </c>
      <c r="N75" s="1">
        <v>420586</v>
      </c>
      <c r="O75" s="1">
        <v>17524.416666666668</v>
      </c>
    </row>
    <row r="76" spans="1:15" x14ac:dyDescent="0.25">
      <c r="A76" s="3" t="s">
        <v>117</v>
      </c>
      <c r="B76" s="10">
        <v>90</v>
      </c>
      <c r="C76" s="3">
        <v>38</v>
      </c>
      <c r="D76" s="1">
        <v>1672600</v>
      </c>
      <c r="E76" s="4">
        <v>183986</v>
      </c>
      <c r="F76" s="5">
        <v>15000</v>
      </c>
      <c r="G76" s="1">
        <v>1871586</v>
      </c>
      <c r="H76" s="1">
        <v>1406000</v>
      </c>
      <c r="I76" s="4">
        <v>465586</v>
      </c>
      <c r="J76" s="5">
        <v>15000</v>
      </c>
      <c r="K76" s="1">
        <v>450586</v>
      </c>
      <c r="L76" s="4">
        <v>15000</v>
      </c>
      <c r="M76" s="4">
        <v>15000</v>
      </c>
      <c r="N76" s="1">
        <v>420586</v>
      </c>
      <c r="O76" s="1">
        <v>17524.416666666668</v>
      </c>
    </row>
    <row r="77" spans="1:15" x14ac:dyDescent="0.25">
      <c r="A77" s="2" t="s">
        <v>118</v>
      </c>
      <c r="B77" s="10">
        <v>90</v>
      </c>
      <c r="C77" s="2">
        <v>38</v>
      </c>
      <c r="D77" s="1">
        <v>1672600</v>
      </c>
      <c r="E77" s="4">
        <v>183986</v>
      </c>
      <c r="F77" s="5">
        <v>15000</v>
      </c>
      <c r="G77" s="1">
        <v>1871586</v>
      </c>
      <c r="H77" s="1">
        <v>1406000</v>
      </c>
      <c r="I77" s="4">
        <v>465586</v>
      </c>
      <c r="J77" s="5">
        <v>15000</v>
      </c>
      <c r="K77" s="1">
        <v>450586</v>
      </c>
      <c r="L77" s="4">
        <v>15000</v>
      </c>
      <c r="M77" s="4">
        <v>15000</v>
      </c>
      <c r="N77" s="1">
        <v>420586</v>
      </c>
      <c r="O77" s="1">
        <v>17524.416666666668</v>
      </c>
    </row>
    <row r="78" spans="1:15" x14ac:dyDescent="0.25">
      <c r="A78" s="3" t="s">
        <v>119</v>
      </c>
      <c r="B78" s="10">
        <v>90</v>
      </c>
      <c r="C78" s="3">
        <v>38</v>
      </c>
      <c r="D78" s="1">
        <v>1672600</v>
      </c>
      <c r="E78" s="4">
        <v>183986</v>
      </c>
      <c r="F78" s="5">
        <v>15000</v>
      </c>
      <c r="G78" s="1">
        <v>1871586</v>
      </c>
      <c r="H78" s="1">
        <v>1406000</v>
      </c>
      <c r="I78" s="4">
        <v>465586</v>
      </c>
      <c r="J78" s="5">
        <v>15000</v>
      </c>
      <c r="K78" s="1">
        <v>450586</v>
      </c>
      <c r="L78" s="4">
        <v>15000</v>
      </c>
      <c r="M78" s="4">
        <v>15000</v>
      </c>
      <c r="N78" s="1">
        <v>420586</v>
      </c>
      <c r="O78" s="1">
        <v>17524.416666666668</v>
      </c>
    </row>
    <row r="79" spans="1:15" x14ac:dyDescent="0.25">
      <c r="A79" s="2" t="s">
        <v>120</v>
      </c>
      <c r="B79" s="10">
        <v>90</v>
      </c>
      <c r="C79" s="2">
        <v>38</v>
      </c>
      <c r="D79" s="1">
        <v>1600600</v>
      </c>
      <c r="E79" s="4">
        <v>176066</v>
      </c>
      <c r="F79" s="5">
        <v>15000</v>
      </c>
      <c r="G79" s="1">
        <v>1791666</v>
      </c>
      <c r="H79" s="1">
        <v>1406000</v>
      </c>
      <c r="I79" s="4">
        <v>385666</v>
      </c>
      <c r="J79" s="5">
        <v>15000</v>
      </c>
      <c r="K79" s="1">
        <v>370666</v>
      </c>
      <c r="L79" s="4">
        <v>15000</v>
      </c>
      <c r="M79" s="4">
        <v>15000</v>
      </c>
      <c r="N79" s="1">
        <v>340666</v>
      </c>
      <c r="O79" s="1">
        <v>14194.416666666666</v>
      </c>
    </row>
    <row r="80" spans="1:15" x14ac:dyDescent="0.25">
      <c r="A80" s="3" t="s">
        <v>121</v>
      </c>
      <c r="B80" s="10">
        <v>90</v>
      </c>
      <c r="C80" s="3">
        <v>38</v>
      </c>
      <c r="D80" s="1">
        <v>1600600</v>
      </c>
      <c r="E80" s="4">
        <v>176066</v>
      </c>
      <c r="F80" s="5">
        <v>15000</v>
      </c>
      <c r="G80" s="1">
        <v>1791666</v>
      </c>
      <c r="H80" s="1">
        <v>1406000</v>
      </c>
      <c r="I80" s="4">
        <v>385666</v>
      </c>
      <c r="J80" s="5">
        <v>15000</v>
      </c>
      <c r="K80" s="1">
        <v>370666</v>
      </c>
      <c r="L80" s="4">
        <v>15000</v>
      </c>
      <c r="M80" s="4">
        <v>15000</v>
      </c>
      <c r="N80" s="1">
        <v>340666</v>
      </c>
      <c r="O80" s="1">
        <v>14194.416666666666</v>
      </c>
    </row>
    <row r="81" spans="1:15" x14ac:dyDescent="0.25">
      <c r="A81" s="2" t="s">
        <v>122</v>
      </c>
      <c r="B81" s="10">
        <v>90</v>
      </c>
      <c r="C81" s="2">
        <v>38</v>
      </c>
      <c r="D81" s="1">
        <v>1600600</v>
      </c>
      <c r="E81" s="4">
        <v>176066</v>
      </c>
      <c r="F81" s="5">
        <v>15000</v>
      </c>
      <c r="G81" s="1">
        <v>1791666</v>
      </c>
      <c r="H81" s="1">
        <v>1406000</v>
      </c>
      <c r="I81" s="4">
        <v>385666</v>
      </c>
      <c r="J81" s="5">
        <v>15000</v>
      </c>
      <c r="K81" s="1">
        <v>370666</v>
      </c>
      <c r="L81" s="4">
        <v>15000</v>
      </c>
      <c r="M81" s="4">
        <v>15000</v>
      </c>
      <c r="N81" s="1">
        <v>340666</v>
      </c>
      <c r="O81" s="1">
        <v>14194.416666666666</v>
      </c>
    </row>
    <row r="82" spans="1:15" x14ac:dyDescent="0.25">
      <c r="A82" s="3" t="s">
        <v>123</v>
      </c>
      <c r="B82" s="10">
        <v>100</v>
      </c>
      <c r="C82" s="3">
        <v>38</v>
      </c>
      <c r="D82" s="1">
        <v>1692600</v>
      </c>
      <c r="E82" s="4">
        <v>186186</v>
      </c>
      <c r="F82" s="5">
        <v>15000</v>
      </c>
      <c r="G82" s="1">
        <v>1893786</v>
      </c>
      <c r="H82" s="1">
        <v>1476300</v>
      </c>
      <c r="I82" s="4">
        <v>417486</v>
      </c>
      <c r="J82" s="5">
        <v>15000</v>
      </c>
      <c r="K82" s="1">
        <v>402486</v>
      </c>
      <c r="L82" s="4">
        <v>15000</v>
      </c>
      <c r="M82" s="4">
        <v>15000</v>
      </c>
      <c r="N82" s="1">
        <v>372486</v>
      </c>
      <c r="O82" s="1">
        <v>15520.25</v>
      </c>
    </row>
    <row r="83" spans="1:15" x14ac:dyDescent="0.25">
      <c r="A83" s="2" t="s">
        <v>124</v>
      </c>
      <c r="B83" s="10">
        <v>90</v>
      </c>
      <c r="C83" s="2">
        <v>38</v>
      </c>
      <c r="D83" s="1">
        <v>1609600</v>
      </c>
      <c r="E83" s="4">
        <v>177056</v>
      </c>
      <c r="F83" s="5">
        <v>15000</v>
      </c>
      <c r="G83" s="1">
        <v>1801656</v>
      </c>
      <c r="H83" s="1">
        <v>1406000</v>
      </c>
      <c r="I83" s="4">
        <v>395656</v>
      </c>
      <c r="J83" s="5">
        <v>15000</v>
      </c>
      <c r="K83" s="1">
        <v>380656</v>
      </c>
      <c r="L83" s="4">
        <v>15000</v>
      </c>
      <c r="M83" s="4">
        <v>15000</v>
      </c>
      <c r="N83" s="1">
        <v>350656</v>
      </c>
      <c r="O83" s="1">
        <v>14610.666666666666</v>
      </c>
    </row>
    <row r="84" spans="1:15" x14ac:dyDescent="0.25">
      <c r="A84" s="3" t="s">
        <v>125</v>
      </c>
      <c r="B84" s="10">
        <v>90</v>
      </c>
      <c r="C84" s="3">
        <v>38</v>
      </c>
      <c r="D84" s="1">
        <v>1609600</v>
      </c>
      <c r="E84" s="4">
        <v>177056</v>
      </c>
      <c r="F84" s="5">
        <v>15000</v>
      </c>
      <c r="G84" s="1">
        <v>1801656</v>
      </c>
      <c r="H84" s="1">
        <v>1406000</v>
      </c>
      <c r="I84" s="4">
        <v>395656</v>
      </c>
      <c r="J84" s="5">
        <v>15000</v>
      </c>
      <c r="K84" s="1">
        <v>380656</v>
      </c>
      <c r="L84" s="4">
        <v>15000</v>
      </c>
      <c r="M84" s="4">
        <v>15000</v>
      </c>
      <c r="N84" s="1">
        <v>350656</v>
      </c>
      <c r="O84" s="1">
        <v>14610.666666666666</v>
      </c>
    </row>
    <row r="85" spans="1:15" x14ac:dyDescent="0.25">
      <c r="A85" s="2" t="s">
        <v>126</v>
      </c>
      <c r="B85" s="10">
        <v>90</v>
      </c>
      <c r="C85" s="2">
        <v>38</v>
      </c>
      <c r="D85" s="1">
        <v>1609600</v>
      </c>
      <c r="E85" s="4">
        <v>177056</v>
      </c>
      <c r="F85" s="5">
        <v>15000</v>
      </c>
      <c r="G85" s="1">
        <v>1801656</v>
      </c>
      <c r="H85" s="1">
        <v>1406000</v>
      </c>
      <c r="I85" s="4">
        <v>395656</v>
      </c>
      <c r="J85" s="5">
        <v>15000</v>
      </c>
      <c r="K85" s="1">
        <v>380656</v>
      </c>
      <c r="L85" s="4">
        <v>15000</v>
      </c>
      <c r="M85" s="4">
        <v>15000</v>
      </c>
      <c r="N85" s="1">
        <v>350656</v>
      </c>
      <c r="O85" s="1">
        <v>14610.666666666666</v>
      </c>
    </row>
    <row r="86" spans="1:15" x14ac:dyDescent="0.25">
      <c r="A86" s="3" t="s">
        <v>127</v>
      </c>
      <c r="B86" s="10">
        <v>100</v>
      </c>
      <c r="C86" s="3">
        <v>38</v>
      </c>
      <c r="D86" s="1">
        <v>1692600</v>
      </c>
      <c r="E86" s="4">
        <v>186186</v>
      </c>
      <c r="F86" s="5">
        <v>15000</v>
      </c>
      <c r="G86" s="1">
        <v>1893786</v>
      </c>
      <c r="H86" s="1">
        <v>1476300</v>
      </c>
      <c r="I86" s="4">
        <v>417486</v>
      </c>
      <c r="J86" s="5">
        <v>15000</v>
      </c>
      <c r="K86" s="1">
        <v>402486</v>
      </c>
      <c r="L86" s="4">
        <v>15000</v>
      </c>
      <c r="M86" s="4">
        <v>15000</v>
      </c>
      <c r="N86" s="1">
        <v>372486</v>
      </c>
      <c r="O86" s="1">
        <v>15520.25</v>
      </c>
    </row>
    <row r="87" spans="1:15" x14ac:dyDescent="0.25">
      <c r="A87" s="2" t="s">
        <v>128</v>
      </c>
      <c r="B87" s="10">
        <v>90</v>
      </c>
      <c r="C87" s="2">
        <v>38</v>
      </c>
      <c r="D87" s="1">
        <v>1609600</v>
      </c>
      <c r="E87" s="4">
        <v>177056</v>
      </c>
      <c r="F87" s="5">
        <v>15000</v>
      </c>
      <c r="G87" s="1">
        <v>1801656</v>
      </c>
      <c r="H87" s="1">
        <v>1406000</v>
      </c>
      <c r="I87" s="4">
        <v>395656</v>
      </c>
      <c r="J87" s="5">
        <v>15000</v>
      </c>
      <c r="K87" s="1">
        <v>380656</v>
      </c>
      <c r="L87" s="4">
        <v>15000</v>
      </c>
      <c r="M87" s="4">
        <v>15000</v>
      </c>
      <c r="N87" s="1">
        <v>350656</v>
      </c>
      <c r="O87" s="1">
        <v>14610.666666666666</v>
      </c>
    </row>
    <row r="88" spans="1:15" x14ac:dyDescent="0.25">
      <c r="A88" s="3" t="s">
        <v>129</v>
      </c>
      <c r="B88" s="10">
        <v>90</v>
      </c>
      <c r="C88" s="3">
        <v>38</v>
      </c>
      <c r="D88" s="1">
        <v>1609600</v>
      </c>
      <c r="E88" s="4">
        <v>177056</v>
      </c>
      <c r="F88" s="5">
        <v>15000</v>
      </c>
      <c r="G88" s="1">
        <v>1801656</v>
      </c>
      <c r="H88" s="1">
        <v>1406000</v>
      </c>
      <c r="I88" s="4">
        <v>395656</v>
      </c>
      <c r="J88" s="5">
        <v>15000</v>
      </c>
      <c r="K88" s="1">
        <v>380656</v>
      </c>
      <c r="L88" s="4">
        <v>15000</v>
      </c>
      <c r="M88" s="4">
        <v>15000</v>
      </c>
      <c r="N88" s="1">
        <v>350656</v>
      </c>
      <c r="O88" s="1">
        <v>14610.666666666666</v>
      </c>
    </row>
    <row r="89" spans="1:15" x14ac:dyDescent="0.25">
      <c r="A89" s="2" t="s">
        <v>130</v>
      </c>
      <c r="B89" s="10">
        <v>90</v>
      </c>
      <c r="C89" s="2">
        <v>38</v>
      </c>
      <c r="D89" s="1">
        <v>1609600</v>
      </c>
      <c r="E89" s="4">
        <v>177056</v>
      </c>
      <c r="F89" s="5">
        <v>15000</v>
      </c>
      <c r="G89" s="1">
        <v>1801656</v>
      </c>
      <c r="H89" s="1">
        <v>1406000</v>
      </c>
      <c r="I89" s="4">
        <v>395656</v>
      </c>
      <c r="J89" s="5">
        <v>15000</v>
      </c>
      <c r="K89" s="1">
        <v>380656</v>
      </c>
      <c r="L89" s="4">
        <v>15000</v>
      </c>
      <c r="M89" s="4">
        <v>15000</v>
      </c>
      <c r="N89" s="1">
        <v>350656</v>
      </c>
      <c r="O89" s="1">
        <v>14610.666666666666</v>
      </c>
    </row>
    <row r="90" spans="1:15" x14ac:dyDescent="0.25">
      <c r="A90" s="3" t="s">
        <v>131</v>
      </c>
      <c r="B90" s="10">
        <v>90</v>
      </c>
      <c r="C90" s="3">
        <v>38</v>
      </c>
      <c r="D90" s="1">
        <v>1609600</v>
      </c>
      <c r="E90" s="4">
        <v>177056</v>
      </c>
      <c r="F90" s="5">
        <v>15000</v>
      </c>
      <c r="G90" s="1">
        <v>1801656</v>
      </c>
      <c r="H90" s="1">
        <v>1406000</v>
      </c>
      <c r="I90" s="4">
        <v>395656</v>
      </c>
      <c r="J90" s="5">
        <v>15000</v>
      </c>
      <c r="K90" s="1">
        <v>380656</v>
      </c>
      <c r="L90" s="4">
        <v>15000</v>
      </c>
      <c r="M90" s="4">
        <v>15000</v>
      </c>
      <c r="N90" s="1">
        <v>350656</v>
      </c>
      <c r="O90" s="1">
        <v>14610.666666666666</v>
      </c>
    </row>
    <row r="91" spans="1:15" x14ac:dyDescent="0.25">
      <c r="A91" s="2" t="s">
        <v>132</v>
      </c>
      <c r="B91" s="10">
        <v>98</v>
      </c>
      <c r="C91" s="2">
        <v>38</v>
      </c>
      <c r="D91" s="1"/>
      <c r="E91" s="4">
        <v>0</v>
      </c>
      <c r="F91" s="4"/>
      <c r="G91" s="1">
        <v>0</v>
      </c>
      <c r="H91" s="1"/>
      <c r="I91" s="4">
        <v>0</v>
      </c>
      <c r="J91" s="4"/>
      <c r="K91" s="1">
        <v>0</v>
      </c>
      <c r="L91" s="4"/>
      <c r="M91" s="4"/>
      <c r="N91" s="1">
        <v>0</v>
      </c>
      <c r="O91" s="1">
        <v>0</v>
      </c>
    </row>
    <row r="92" spans="1:15" x14ac:dyDescent="0.25">
      <c r="A92" s="3" t="s">
        <v>133</v>
      </c>
      <c r="B92" s="10">
        <v>90</v>
      </c>
      <c r="C92" s="3">
        <v>38</v>
      </c>
      <c r="D92" s="1"/>
      <c r="E92" s="4">
        <v>0</v>
      </c>
      <c r="F92" s="4"/>
      <c r="G92" s="1">
        <v>0</v>
      </c>
      <c r="H92" s="1"/>
      <c r="I92" s="4">
        <v>0</v>
      </c>
      <c r="J92" s="4"/>
      <c r="K92" s="1">
        <v>0</v>
      </c>
      <c r="L92" s="4"/>
      <c r="M92" s="4"/>
      <c r="N92" s="1">
        <v>0</v>
      </c>
      <c r="O92" s="1">
        <v>0</v>
      </c>
    </row>
    <row r="93" spans="1:15" x14ac:dyDescent="0.25">
      <c r="A93" s="2" t="s">
        <v>134</v>
      </c>
      <c r="B93" s="10">
        <v>90</v>
      </c>
      <c r="C93" s="2">
        <v>38</v>
      </c>
      <c r="D93" s="1">
        <v>1609600</v>
      </c>
      <c r="E93" s="4">
        <v>177056</v>
      </c>
      <c r="F93" s="5">
        <v>15000</v>
      </c>
      <c r="G93" s="1">
        <v>1801656</v>
      </c>
      <c r="H93" s="1">
        <v>1406000</v>
      </c>
      <c r="I93" s="4">
        <v>395656</v>
      </c>
      <c r="J93" s="5">
        <v>15000</v>
      </c>
      <c r="K93" s="1">
        <v>380656</v>
      </c>
      <c r="L93" s="4">
        <v>15000</v>
      </c>
      <c r="M93" s="4">
        <v>15000</v>
      </c>
      <c r="N93" s="1">
        <v>350656</v>
      </c>
      <c r="O93" s="1">
        <v>14610.666666666666</v>
      </c>
    </row>
    <row r="94" spans="1:15" x14ac:dyDescent="0.25">
      <c r="A94" s="3" t="s">
        <v>135</v>
      </c>
      <c r="B94" s="10">
        <v>90</v>
      </c>
      <c r="C94" s="3">
        <v>38</v>
      </c>
      <c r="D94" s="1">
        <v>1609600</v>
      </c>
      <c r="E94" s="4">
        <v>177056</v>
      </c>
      <c r="F94" s="5">
        <v>15000</v>
      </c>
      <c r="G94" s="1">
        <v>1801656</v>
      </c>
      <c r="H94" s="1">
        <v>1406000</v>
      </c>
      <c r="I94" s="4">
        <v>395656</v>
      </c>
      <c r="J94" s="5">
        <v>15000</v>
      </c>
      <c r="K94" s="1">
        <v>380656</v>
      </c>
      <c r="L94" s="4">
        <v>15000</v>
      </c>
      <c r="M94" s="4">
        <v>15000</v>
      </c>
      <c r="N94" s="1">
        <v>350656</v>
      </c>
      <c r="O94" s="1">
        <v>14610.666666666666</v>
      </c>
    </row>
    <row r="95" spans="1:15" x14ac:dyDescent="0.25">
      <c r="A95" s="2" t="s">
        <v>136</v>
      </c>
      <c r="B95" s="10">
        <v>90</v>
      </c>
      <c r="C95" s="2">
        <v>38</v>
      </c>
      <c r="D95" s="1">
        <v>1609600</v>
      </c>
      <c r="E95" s="4">
        <v>177056</v>
      </c>
      <c r="F95" s="5">
        <v>15000</v>
      </c>
      <c r="G95" s="1">
        <v>1801656</v>
      </c>
      <c r="H95" s="1">
        <v>1406000</v>
      </c>
      <c r="I95" s="4">
        <v>395656</v>
      </c>
      <c r="J95" s="5">
        <v>15000</v>
      </c>
      <c r="K95" s="1">
        <v>380656</v>
      </c>
      <c r="L95" s="4">
        <v>15000</v>
      </c>
      <c r="M95" s="4">
        <v>15000</v>
      </c>
      <c r="N95" s="1">
        <v>350656</v>
      </c>
      <c r="O95" s="1">
        <v>14610.666666666666</v>
      </c>
    </row>
    <row r="96" spans="1:15" x14ac:dyDescent="0.25">
      <c r="A96" s="3" t="s">
        <v>137</v>
      </c>
      <c r="B96" s="10">
        <v>90</v>
      </c>
      <c r="C96" s="3">
        <v>38</v>
      </c>
      <c r="D96" s="1">
        <v>1654600</v>
      </c>
      <c r="E96" s="4">
        <v>182006</v>
      </c>
      <c r="F96" s="5">
        <v>15000</v>
      </c>
      <c r="G96" s="1">
        <v>1851606</v>
      </c>
      <c r="H96" s="1">
        <v>1406000</v>
      </c>
      <c r="I96" s="4">
        <v>445606</v>
      </c>
      <c r="J96" s="5">
        <v>15000</v>
      </c>
      <c r="K96" s="1">
        <v>430606</v>
      </c>
      <c r="L96" s="4">
        <v>15000</v>
      </c>
      <c r="M96" s="4">
        <v>15000</v>
      </c>
      <c r="N96" s="1">
        <v>400606</v>
      </c>
      <c r="O96" s="1">
        <v>16691.916666666668</v>
      </c>
    </row>
    <row r="97" spans="1:15" x14ac:dyDescent="0.25">
      <c r="A97" s="2" t="s">
        <v>138</v>
      </c>
      <c r="B97" s="10">
        <v>90</v>
      </c>
      <c r="C97" s="2">
        <v>38</v>
      </c>
      <c r="D97" s="1">
        <v>1654600</v>
      </c>
      <c r="E97" s="4">
        <v>182006</v>
      </c>
      <c r="F97" s="5">
        <v>15000</v>
      </c>
      <c r="G97" s="1">
        <v>1851606</v>
      </c>
      <c r="H97" s="1">
        <v>1406000</v>
      </c>
      <c r="I97" s="4">
        <v>445606</v>
      </c>
      <c r="J97" s="5">
        <v>15000</v>
      </c>
      <c r="K97" s="1">
        <v>430606</v>
      </c>
      <c r="L97" s="4">
        <v>15000</v>
      </c>
      <c r="M97" s="4">
        <v>15000</v>
      </c>
      <c r="N97" s="1">
        <v>400606</v>
      </c>
      <c r="O97" s="1">
        <v>16691.916666666668</v>
      </c>
    </row>
    <row r="98" spans="1:15" x14ac:dyDescent="0.25">
      <c r="A98" s="3" t="s">
        <v>139</v>
      </c>
      <c r="B98" s="10">
        <v>90</v>
      </c>
      <c r="C98" s="3">
        <v>38</v>
      </c>
      <c r="D98" s="1">
        <v>1654600</v>
      </c>
      <c r="E98" s="4">
        <v>182006</v>
      </c>
      <c r="F98" s="5">
        <v>15000</v>
      </c>
      <c r="G98" s="1">
        <v>1851606</v>
      </c>
      <c r="H98" s="1">
        <v>1406000</v>
      </c>
      <c r="I98" s="4">
        <v>445606</v>
      </c>
      <c r="J98" s="5">
        <v>15000</v>
      </c>
      <c r="K98" s="1">
        <v>430606</v>
      </c>
      <c r="L98" s="4">
        <v>15000</v>
      </c>
      <c r="M98" s="4">
        <v>15000</v>
      </c>
      <c r="N98" s="1">
        <v>400606</v>
      </c>
      <c r="O98" s="1">
        <v>16691.916666666668</v>
      </c>
    </row>
    <row r="99" spans="1:15" x14ac:dyDescent="0.25">
      <c r="A99" s="2" t="s">
        <v>140</v>
      </c>
      <c r="B99" s="10">
        <v>109</v>
      </c>
      <c r="C99" s="2">
        <v>38</v>
      </c>
      <c r="D99" s="1">
        <v>1854500</v>
      </c>
      <c r="E99" s="4">
        <v>203995</v>
      </c>
      <c r="F99" s="5">
        <v>15000</v>
      </c>
      <c r="G99" s="1">
        <v>2073495</v>
      </c>
      <c r="H99" s="1">
        <v>1539000</v>
      </c>
      <c r="I99" s="4">
        <v>534495</v>
      </c>
      <c r="J99" s="5">
        <v>15000</v>
      </c>
      <c r="K99" s="1">
        <v>519495</v>
      </c>
      <c r="L99" s="4">
        <v>15000</v>
      </c>
      <c r="M99" s="4">
        <v>15000</v>
      </c>
      <c r="N99" s="1">
        <v>489495</v>
      </c>
      <c r="O99" s="1">
        <v>20395.625</v>
      </c>
    </row>
    <row r="100" spans="1:15" x14ac:dyDescent="0.25">
      <c r="A100" s="3" t="s">
        <v>141</v>
      </c>
      <c r="B100" s="10">
        <v>90</v>
      </c>
      <c r="C100" s="3">
        <v>38</v>
      </c>
      <c r="D100" s="1">
        <v>1654600</v>
      </c>
      <c r="E100" s="4">
        <v>182006</v>
      </c>
      <c r="F100" s="5">
        <v>15000</v>
      </c>
      <c r="G100" s="1">
        <v>1851606</v>
      </c>
      <c r="H100" s="1">
        <v>1406000</v>
      </c>
      <c r="I100" s="4">
        <v>445606</v>
      </c>
      <c r="J100" s="5">
        <v>15000</v>
      </c>
      <c r="K100" s="1">
        <v>430606</v>
      </c>
      <c r="L100" s="4">
        <v>15000</v>
      </c>
      <c r="M100" s="4">
        <v>15000</v>
      </c>
      <c r="N100" s="1">
        <v>400606</v>
      </c>
      <c r="O100" s="1">
        <v>16691.916666666668</v>
      </c>
    </row>
    <row r="101" spans="1:15" x14ac:dyDescent="0.25">
      <c r="A101" s="2" t="s">
        <v>142</v>
      </c>
      <c r="B101" s="10">
        <v>90</v>
      </c>
      <c r="C101" s="2">
        <v>38</v>
      </c>
      <c r="D101" s="1">
        <v>1654600</v>
      </c>
      <c r="E101" s="4">
        <v>182006</v>
      </c>
      <c r="F101" s="5">
        <v>15000</v>
      </c>
      <c r="G101" s="1">
        <v>1851606</v>
      </c>
      <c r="H101" s="1">
        <v>1406000</v>
      </c>
      <c r="I101" s="4">
        <v>445606</v>
      </c>
      <c r="J101" s="5">
        <v>15000</v>
      </c>
      <c r="K101" s="1">
        <v>430606</v>
      </c>
      <c r="L101" s="4">
        <v>15000</v>
      </c>
      <c r="M101" s="4">
        <v>15000</v>
      </c>
      <c r="N101" s="1">
        <v>400606</v>
      </c>
      <c r="O101" s="1">
        <v>16691.916666666668</v>
      </c>
    </row>
    <row r="102" spans="1:15" x14ac:dyDescent="0.25">
      <c r="A102" s="3" t="s">
        <v>143</v>
      </c>
      <c r="B102" s="10">
        <v>90</v>
      </c>
      <c r="C102" s="3">
        <v>38</v>
      </c>
      <c r="D102" s="1">
        <v>1654600</v>
      </c>
      <c r="E102" s="4">
        <v>182006</v>
      </c>
      <c r="F102" s="5">
        <v>15000</v>
      </c>
      <c r="G102" s="1">
        <v>1851606</v>
      </c>
      <c r="H102" s="1">
        <v>1406000</v>
      </c>
      <c r="I102" s="4">
        <v>445606</v>
      </c>
      <c r="J102" s="5">
        <v>15000</v>
      </c>
      <c r="K102" s="1">
        <v>430606</v>
      </c>
      <c r="L102" s="4">
        <v>15000</v>
      </c>
      <c r="M102" s="4">
        <v>15000</v>
      </c>
      <c r="N102" s="1">
        <v>400606</v>
      </c>
      <c r="O102" s="1">
        <v>16691.916666666668</v>
      </c>
    </row>
    <row r="103" spans="1:15" x14ac:dyDescent="0.25">
      <c r="A103" s="2" t="s">
        <v>144</v>
      </c>
      <c r="B103" s="10">
        <v>90</v>
      </c>
      <c r="C103" s="2">
        <v>38</v>
      </c>
      <c r="D103" s="1">
        <v>1654600</v>
      </c>
      <c r="E103" s="4">
        <v>182006</v>
      </c>
      <c r="F103" s="5">
        <v>15000</v>
      </c>
      <c r="G103" s="1">
        <v>1851606</v>
      </c>
      <c r="H103" s="1">
        <v>1406000</v>
      </c>
      <c r="I103" s="4">
        <v>445606</v>
      </c>
      <c r="J103" s="5">
        <v>15000</v>
      </c>
      <c r="K103" s="1">
        <v>430606</v>
      </c>
      <c r="L103" s="4">
        <v>15000</v>
      </c>
      <c r="M103" s="4">
        <v>15000</v>
      </c>
      <c r="N103" s="1">
        <v>400606</v>
      </c>
      <c r="O103" s="1">
        <v>16691.916666666668</v>
      </c>
    </row>
    <row r="104" spans="1:15" x14ac:dyDescent="0.25">
      <c r="A104" s="3" t="s">
        <v>145</v>
      </c>
      <c r="B104" s="10">
        <v>90</v>
      </c>
      <c r="C104" s="3">
        <v>38</v>
      </c>
      <c r="D104" s="1">
        <v>1654600</v>
      </c>
      <c r="E104" s="4">
        <v>182006</v>
      </c>
      <c r="F104" s="5">
        <v>15000</v>
      </c>
      <c r="G104" s="1">
        <v>1851606</v>
      </c>
      <c r="H104" s="1">
        <v>1406000</v>
      </c>
      <c r="I104" s="4">
        <v>445606</v>
      </c>
      <c r="J104" s="5">
        <v>15000</v>
      </c>
      <c r="K104" s="1">
        <v>430606</v>
      </c>
      <c r="L104" s="4">
        <v>15000</v>
      </c>
      <c r="M104" s="4">
        <v>15000</v>
      </c>
      <c r="N104" s="1">
        <v>400606</v>
      </c>
      <c r="O104" s="1">
        <v>16691.916666666668</v>
      </c>
    </row>
    <row r="105" spans="1:15" x14ac:dyDescent="0.25">
      <c r="A105" s="2" t="s">
        <v>146</v>
      </c>
      <c r="B105" s="10">
        <v>84</v>
      </c>
      <c r="C105" s="2">
        <v>38</v>
      </c>
      <c r="D105" s="1">
        <v>1601800</v>
      </c>
      <c r="E105" s="4">
        <v>176198</v>
      </c>
      <c r="F105" s="5">
        <v>15000</v>
      </c>
      <c r="G105" s="1">
        <v>1792998</v>
      </c>
      <c r="H105" s="1">
        <v>1363000</v>
      </c>
      <c r="I105" s="4">
        <v>429998</v>
      </c>
      <c r="J105" s="5">
        <v>15000</v>
      </c>
      <c r="K105" s="1">
        <v>414998</v>
      </c>
      <c r="L105" s="4">
        <v>15000</v>
      </c>
      <c r="M105" s="4">
        <v>15000</v>
      </c>
      <c r="N105" s="1">
        <v>384998</v>
      </c>
      <c r="O105" s="1">
        <v>16041.583333333334</v>
      </c>
    </row>
    <row r="106" spans="1:15" x14ac:dyDescent="0.25">
      <c r="A106" s="3" t="s">
        <v>147</v>
      </c>
      <c r="B106" s="10">
        <v>84</v>
      </c>
      <c r="C106" s="3">
        <v>38</v>
      </c>
      <c r="D106" s="1">
        <v>1601800</v>
      </c>
      <c r="E106" s="4">
        <v>176198</v>
      </c>
      <c r="F106" s="5">
        <v>15000</v>
      </c>
      <c r="G106" s="1">
        <v>1792998</v>
      </c>
      <c r="H106" s="1">
        <v>1363000</v>
      </c>
      <c r="I106" s="4">
        <v>429998</v>
      </c>
      <c r="J106" s="5">
        <v>15000</v>
      </c>
      <c r="K106" s="1">
        <v>414998</v>
      </c>
      <c r="L106" s="4">
        <v>15000</v>
      </c>
      <c r="M106" s="4">
        <v>15000</v>
      </c>
      <c r="N106" s="1">
        <v>384998</v>
      </c>
      <c r="O106" s="1">
        <v>16041.583333333334</v>
      </c>
    </row>
    <row r="107" spans="1:15" x14ac:dyDescent="0.25">
      <c r="A107" s="2" t="s">
        <v>148</v>
      </c>
      <c r="B107" s="10">
        <v>84</v>
      </c>
      <c r="C107" s="2">
        <v>38</v>
      </c>
      <c r="D107" s="1">
        <v>1601800</v>
      </c>
      <c r="E107" s="4">
        <v>176198</v>
      </c>
      <c r="F107" s="5">
        <v>15000</v>
      </c>
      <c r="G107" s="1">
        <v>1792998</v>
      </c>
      <c r="H107" s="1">
        <v>1363000</v>
      </c>
      <c r="I107" s="4">
        <v>429998</v>
      </c>
      <c r="J107" s="5">
        <v>15000</v>
      </c>
      <c r="K107" s="1">
        <v>414998</v>
      </c>
      <c r="L107" s="4">
        <v>15000</v>
      </c>
      <c r="M107" s="4">
        <v>15000</v>
      </c>
      <c r="N107" s="1">
        <v>384998</v>
      </c>
      <c r="O107" s="1">
        <v>16041.583333333334</v>
      </c>
    </row>
    <row r="108" spans="1:15" x14ac:dyDescent="0.25">
      <c r="A108" s="3" t="s">
        <v>149</v>
      </c>
      <c r="B108" s="10">
        <v>84</v>
      </c>
      <c r="C108" s="3">
        <v>38</v>
      </c>
      <c r="D108" s="1">
        <v>1660600</v>
      </c>
      <c r="E108" s="4">
        <v>182666</v>
      </c>
      <c r="F108" s="5">
        <v>15000</v>
      </c>
      <c r="G108" s="1">
        <v>1858266</v>
      </c>
      <c r="H108" s="1">
        <v>1363000</v>
      </c>
      <c r="I108" s="4">
        <v>495266</v>
      </c>
      <c r="J108" s="5">
        <v>15000</v>
      </c>
      <c r="K108" s="1">
        <v>480266</v>
      </c>
      <c r="L108" s="4">
        <v>15000</v>
      </c>
      <c r="M108" s="4">
        <v>15000</v>
      </c>
      <c r="N108" s="1">
        <v>450266</v>
      </c>
      <c r="O108" s="1">
        <v>18761.083333333332</v>
      </c>
    </row>
    <row r="109" spans="1:15" x14ac:dyDescent="0.25">
      <c r="A109" s="2" t="s">
        <v>150</v>
      </c>
      <c r="B109" s="10">
        <v>84</v>
      </c>
      <c r="C109" s="2">
        <v>38</v>
      </c>
      <c r="D109" s="1">
        <v>1660600</v>
      </c>
      <c r="E109" s="4">
        <v>182666</v>
      </c>
      <c r="F109" s="5">
        <v>15000</v>
      </c>
      <c r="G109" s="1">
        <v>1858266</v>
      </c>
      <c r="H109" s="1">
        <v>1363000</v>
      </c>
      <c r="I109" s="4">
        <v>495266</v>
      </c>
      <c r="J109" s="5">
        <v>15000</v>
      </c>
      <c r="K109" s="1">
        <v>480266</v>
      </c>
      <c r="L109" s="4">
        <v>15000</v>
      </c>
      <c r="M109" s="4">
        <v>15000</v>
      </c>
      <c r="N109" s="1">
        <v>450266</v>
      </c>
      <c r="O109" s="1">
        <v>18761.083333333332</v>
      </c>
    </row>
    <row r="110" spans="1:15" x14ac:dyDescent="0.25">
      <c r="A110" s="3" t="s">
        <v>151</v>
      </c>
      <c r="B110" s="10">
        <v>84</v>
      </c>
      <c r="C110" s="3">
        <v>38</v>
      </c>
      <c r="D110" s="1">
        <v>1660600</v>
      </c>
      <c r="E110" s="4">
        <v>182666</v>
      </c>
      <c r="F110" s="5">
        <v>15000</v>
      </c>
      <c r="G110" s="1">
        <v>1858266</v>
      </c>
      <c r="H110" s="1">
        <v>1363000</v>
      </c>
      <c r="I110" s="4">
        <v>495266</v>
      </c>
      <c r="J110" s="5">
        <v>15000</v>
      </c>
      <c r="K110" s="1">
        <v>480266</v>
      </c>
      <c r="L110" s="4">
        <v>15000</v>
      </c>
      <c r="M110" s="4">
        <v>15000</v>
      </c>
      <c r="N110" s="1">
        <v>450266</v>
      </c>
      <c r="O110" s="1">
        <v>18761.083333333332</v>
      </c>
    </row>
    <row r="111" spans="1:15" x14ac:dyDescent="0.25">
      <c r="A111" s="2" t="s">
        <v>152</v>
      </c>
      <c r="B111" s="10">
        <v>85</v>
      </c>
      <c r="C111" s="2">
        <v>38</v>
      </c>
      <c r="D111" s="1">
        <v>1678600</v>
      </c>
      <c r="E111" s="4">
        <v>184646</v>
      </c>
      <c r="F111" s="5">
        <v>15000</v>
      </c>
      <c r="G111" s="1">
        <v>1878246</v>
      </c>
      <c r="H111" s="1">
        <v>1370000</v>
      </c>
      <c r="I111" s="4">
        <v>508246</v>
      </c>
      <c r="J111" s="5">
        <v>15000</v>
      </c>
      <c r="K111" s="1">
        <v>493246</v>
      </c>
      <c r="L111" s="4">
        <v>15000</v>
      </c>
      <c r="M111" s="4">
        <v>15000</v>
      </c>
      <c r="N111" s="1">
        <v>463246</v>
      </c>
      <c r="O111" s="1">
        <v>19301.916666666668</v>
      </c>
    </row>
    <row r="112" spans="1:15" x14ac:dyDescent="0.25">
      <c r="A112" s="3" t="s">
        <v>153</v>
      </c>
      <c r="B112" s="10">
        <v>84</v>
      </c>
      <c r="C112" s="3">
        <v>38</v>
      </c>
      <c r="D112" s="1">
        <v>1660600</v>
      </c>
      <c r="E112" s="4">
        <v>182666</v>
      </c>
      <c r="F112" s="5">
        <v>15000</v>
      </c>
      <c r="G112" s="1">
        <v>1858266</v>
      </c>
      <c r="H112" s="1">
        <v>1363000</v>
      </c>
      <c r="I112" s="4">
        <v>495266</v>
      </c>
      <c r="J112" s="5">
        <v>15000</v>
      </c>
      <c r="K112" s="1">
        <v>480266</v>
      </c>
      <c r="L112" s="4">
        <v>15000</v>
      </c>
      <c r="M112" s="4">
        <v>15000</v>
      </c>
      <c r="N112" s="1">
        <v>450266</v>
      </c>
      <c r="O112" s="1">
        <v>18761.083333333332</v>
      </c>
    </row>
    <row r="113" spans="1:15" x14ac:dyDescent="0.25">
      <c r="A113" s="2" t="s">
        <v>154</v>
      </c>
      <c r="B113" s="10">
        <v>84</v>
      </c>
      <c r="C113" s="2">
        <v>38</v>
      </c>
      <c r="D113" s="1">
        <v>1660600</v>
      </c>
      <c r="E113" s="4">
        <v>182666</v>
      </c>
      <c r="F113" s="5">
        <v>15000</v>
      </c>
      <c r="G113" s="1">
        <v>1858266</v>
      </c>
      <c r="H113" s="1">
        <v>1363000</v>
      </c>
      <c r="I113" s="4">
        <v>495266</v>
      </c>
      <c r="J113" s="5">
        <v>15000</v>
      </c>
      <c r="K113" s="1">
        <v>480266</v>
      </c>
      <c r="L113" s="4">
        <v>15000</v>
      </c>
      <c r="M113" s="4">
        <v>15000</v>
      </c>
      <c r="N113" s="1">
        <v>450266</v>
      </c>
      <c r="O113" s="1">
        <v>18761.083333333332</v>
      </c>
    </row>
    <row r="114" spans="1:15" x14ac:dyDescent="0.25">
      <c r="A114" s="3" t="s">
        <v>155</v>
      </c>
      <c r="B114" s="10">
        <v>108</v>
      </c>
      <c r="C114" s="3">
        <v>38</v>
      </c>
      <c r="D114" s="1">
        <v>1888600</v>
      </c>
      <c r="E114" s="4">
        <v>207746</v>
      </c>
      <c r="F114" s="5">
        <v>15000</v>
      </c>
      <c r="G114" s="1">
        <v>2111346</v>
      </c>
      <c r="H114" s="1">
        <v>1532000</v>
      </c>
      <c r="I114" s="4">
        <v>579346</v>
      </c>
      <c r="J114" s="5">
        <v>15000</v>
      </c>
      <c r="K114" s="1">
        <v>564346</v>
      </c>
      <c r="L114" s="4">
        <v>15000</v>
      </c>
      <c r="M114" s="4">
        <v>15000</v>
      </c>
      <c r="N114" s="1">
        <v>534346</v>
      </c>
      <c r="O114" s="1">
        <v>22264.416666666668</v>
      </c>
    </row>
    <row r="115" spans="1:15" x14ac:dyDescent="0.25">
      <c r="A115" s="2" t="s">
        <v>156</v>
      </c>
      <c r="B115" s="10">
        <v>90</v>
      </c>
      <c r="C115" s="2">
        <v>38</v>
      </c>
      <c r="D115" s="1">
        <v>1672600</v>
      </c>
      <c r="E115" s="4">
        <v>183986</v>
      </c>
      <c r="F115" s="5">
        <v>15000</v>
      </c>
      <c r="G115" s="1">
        <v>1871586</v>
      </c>
      <c r="H115" s="1">
        <v>1406000</v>
      </c>
      <c r="I115" s="4">
        <v>465586</v>
      </c>
      <c r="J115" s="5">
        <v>15000</v>
      </c>
      <c r="K115" s="1">
        <v>450586</v>
      </c>
      <c r="L115" s="4">
        <v>15000</v>
      </c>
      <c r="M115" s="4">
        <v>15000</v>
      </c>
      <c r="N115" s="1">
        <v>420586</v>
      </c>
      <c r="O115" s="1">
        <v>17524.416666666668</v>
      </c>
    </row>
    <row r="116" spans="1:15" x14ac:dyDescent="0.25">
      <c r="A116" s="3" t="s">
        <v>157</v>
      </c>
      <c r="B116" s="10">
        <v>90</v>
      </c>
      <c r="C116" s="3">
        <v>38</v>
      </c>
      <c r="D116" s="1">
        <v>1672600</v>
      </c>
      <c r="E116" s="4">
        <v>183986</v>
      </c>
      <c r="F116" s="5">
        <v>15000</v>
      </c>
      <c r="G116" s="1">
        <v>1871586</v>
      </c>
      <c r="H116" s="1">
        <v>1406000</v>
      </c>
      <c r="I116" s="4">
        <v>465586</v>
      </c>
      <c r="J116" s="5">
        <v>15000</v>
      </c>
      <c r="K116" s="1">
        <v>450586</v>
      </c>
      <c r="L116" s="4">
        <v>15000</v>
      </c>
      <c r="M116" s="4">
        <v>15000</v>
      </c>
      <c r="N116" s="1">
        <v>420586</v>
      </c>
      <c r="O116" s="1">
        <v>17524.416666666668</v>
      </c>
    </row>
    <row r="117" spans="1:15" x14ac:dyDescent="0.25">
      <c r="A117" s="2" t="s">
        <v>158</v>
      </c>
      <c r="B117" s="10">
        <v>90</v>
      </c>
      <c r="C117" s="2">
        <v>38</v>
      </c>
      <c r="D117" s="1">
        <v>1672600</v>
      </c>
      <c r="E117" s="4">
        <v>183986</v>
      </c>
      <c r="F117" s="5">
        <v>15000</v>
      </c>
      <c r="G117" s="1">
        <v>1871586</v>
      </c>
      <c r="H117" s="1">
        <v>1406000</v>
      </c>
      <c r="I117" s="4">
        <v>465586</v>
      </c>
      <c r="J117" s="5">
        <v>15000</v>
      </c>
      <c r="K117" s="1">
        <v>450586</v>
      </c>
      <c r="L117" s="4">
        <v>15000</v>
      </c>
      <c r="M117" s="4">
        <v>15000</v>
      </c>
      <c r="N117" s="1">
        <v>420586</v>
      </c>
      <c r="O117" s="1">
        <v>17524.416666666668</v>
      </c>
    </row>
    <row r="118" spans="1:15" x14ac:dyDescent="0.25">
      <c r="A118" s="3" t="s">
        <v>159</v>
      </c>
      <c r="B118" s="10">
        <v>90</v>
      </c>
      <c r="C118" s="3">
        <v>38</v>
      </c>
      <c r="D118" s="1">
        <v>1672600</v>
      </c>
      <c r="E118" s="4">
        <v>183986</v>
      </c>
      <c r="F118" s="5">
        <v>15000</v>
      </c>
      <c r="G118" s="1">
        <v>1871586</v>
      </c>
      <c r="H118" s="1">
        <v>1406000</v>
      </c>
      <c r="I118" s="4">
        <v>465586</v>
      </c>
      <c r="J118" s="5">
        <v>15000</v>
      </c>
      <c r="K118" s="1">
        <v>450586</v>
      </c>
      <c r="L118" s="4">
        <v>15000</v>
      </c>
      <c r="M118" s="4">
        <v>15000</v>
      </c>
      <c r="N118" s="1">
        <v>420586</v>
      </c>
      <c r="O118" s="1">
        <v>17524.416666666668</v>
      </c>
    </row>
    <row r="119" spans="1:15" x14ac:dyDescent="0.25">
      <c r="A119" s="2" t="s">
        <v>160</v>
      </c>
      <c r="B119" s="10">
        <v>90</v>
      </c>
      <c r="C119" s="2">
        <v>38</v>
      </c>
      <c r="D119" s="1">
        <v>1672600</v>
      </c>
      <c r="E119" s="4">
        <v>183986</v>
      </c>
      <c r="F119" s="5">
        <v>15000</v>
      </c>
      <c r="G119" s="1">
        <v>1871586</v>
      </c>
      <c r="H119" s="1">
        <v>1406000</v>
      </c>
      <c r="I119" s="4">
        <v>465586</v>
      </c>
      <c r="J119" s="5">
        <v>15000</v>
      </c>
      <c r="K119" s="1">
        <v>450586</v>
      </c>
      <c r="L119" s="4">
        <v>15000</v>
      </c>
      <c r="M119" s="4">
        <v>15000</v>
      </c>
      <c r="N119" s="1">
        <v>420586</v>
      </c>
      <c r="O119" s="1">
        <v>17524.416666666668</v>
      </c>
    </row>
    <row r="120" spans="1:15" x14ac:dyDescent="0.25">
      <c r="A120" s="3" t="s">
        <v>161</v>
      </c>
      <c r="B120" s="10">
        <v>90</v>
      </c>
      <c r="C120" s="3">
        <v>38</v>
      </c>
      <c r="D120" s="1">
        <v>1672600</v>
      </c>
      <c r="E120" s="4">
        <v>183986</v>
      </c>
      <c r="F120" s="5">
        <v>15000</v>
      </c>
      <c r="G120" s="1">
        <v>1871586</v>
      </c>
      <c r="H120" s="1">
        <v>1406000</v>
      </c>
      <c r="I120" s="4">
        <v>465586</v>
      </c>
      <c r="J120" s="5">
        <v>15000</v>
      </c>
      <c r="K120" s="1">
        <v>450586</v>
      </c>
      <c r="L120" s="4">
        <v>15000</v>
      </c>
      <c r="M120" s="4">
        <v>15000</v>
      </c>
      <c r="N120" s="1">
        <v>420586</v>
      </c>
      <c r="O120" s="1">
        <v>17524.416666666668</v>
      </c>
    </row>
    <row r="121" spans="1:15" x14ac:dyDescent="0.25">
      <c r="A121" s="2" t="s">
        <v>162</v>
      </c>
      <c r="B121" s="10">
        <v>90</v>
      </c>
      <c r="C121" s="2">
        <v>38</v>
      </c>
      <c r="D121" s="1">
        <v>1672600</v>
      </c>
      <c r="E121" s="4">
        <v>183986</v>
      </c>
      <c r="F121" s="5">
        <v>15000</v>
      </c>
      <c r="G121" s="1">
        <v>1871586</v>
      </c>
      <c r="H121" s="1">
        <v>1406000</v>
      </c>
      <c r="I121" s="4">
        <v>465586</v>
      </c>
      <c r="J121" s="5">
        <v>15000</v>
      </c>
      <c r="K121" s="1">
        <v>450586</v>
      </c>
      <c r="L121" s="4">
        <v>15000</v>
      </c>
      <c r="M121" s="4">
        <v>15000</v>
      </c>
      <c r="N121" s="1">
        <v>420586</v>
      </c>
      <c r="O121" s="1">
        <v>17524.416666666668</v>
      </c>
    </row>
    <row r="122" spans="1:15" x14ac:dyDescent="0.25">
      <c r="A122" s="3" t="s">
        <v>163</v>
      </c>
      <c r="B122" s="10">
        <v>90</v>
      </c>
      <c r="C122" s="3">
        <v>38</v>
      </c>
      <c r="D122" s="1">
        <v>1672600</v>
      </c>
      <c r="E122" s="4">
        <v>183986</v>
      </c>
      <c r="F122" s="5">
        <v>15000</v>
      </c>
      <c r="G122" s="1">
        <v>1871586</v>
      </c>
      <c r="H122" s="1">
        <v>1406000</v>
      </c>
      <c r="I122" s="4">
        <v>465586</v>
      </c>
      <c r="J122" s="5">
        <v>15000</v>
      </c>
      <c r="K122" s="1">
        <v>450586</v>
      </c>
      <c r="L122" s="4">
        <v>15000</v>
      </c>
      <c r="M122" s="4">
        <v>15000</v>
      </c>
      <c r="N122" s="1">
        <v>420586</v>
      </c>
      <c r="O122" s="1">
        <v>17524.416666666668</v>
      </c>
    </row>
    <row r="123" spans="1:15" x14ac:dyDescent="0.25">
      <c r="A123" s="2" t="s">
        <v>164</v>
      </c>
      <c r="B123" s="10">
        <v>100</v>
      </c>
      <c r="C123" s="2">
        <v>38</v>
      </c>
      <c r="D123" s="1">
        <v>1682600</v>
      </c>
      <c r="E123" s="4">
        <v>185086</v>
      </c>
      <c r="F123" s="5">
        <v>15000</v>
      </c>
      <c r="G123" s="1">
        <v>1882686</v>
      </c>
      <c r="H123" s="1">
        <v>1476000</v>
      </c>
      <c r="I123" s="4">
        <v>406686</v>
      </c>
      <c r="J123" s="5">
        <v>15000</v>
      </c>
      <c r="K123" s="1">
        <v>391686</v>
      </c>
      <c r="L123" s="4">
        <v>15000</v>
      </c>
      <c r="M123" s="4">
        <v>15000</v>
      </c>
      <c r="N123" s="1">
        <v>361686</v>
      </c>
      <c r="O123" s="1">
        <v>15070.25</v>
      </c>
    </row>
    <row r="124" spans="1:15" x14ac:dyDescent="0.25">
      <c r="A124" s="3" t="s">
        <v>165</v>
      </c>
      <c r="B124" s="10">
        <v>90</v>
      </c>
      <c r="C124" s="3">
        <v>38</v>
      </c>
      <c r="D124" s="1">
        <v>1600600</v>
      </c>
      <c r="E124" s="4">
        <v>176066</v>
      </c>
      <c r="F124" s="5">
        <v>15000</v>
      </c>
      <c r="G124" s="1">
        <v>1791666</v>
      </c>
      <c r="H124" s="1">
        <v>1406000</v>
      </c>
      <c r="I124" s="4">
        <v>385666</v>
      </c>
      <c r="J124" s="5">
        <v>15000</v>
      </c>
      <c r="K124" s="1">
        <v>370666</v>
      </c>
      <c r="L124" s="4">
        <v>15000</v>
      </c>
      <c r="M124" s="4">
        <v>15000</v>
      </c>
      <c r="N124" s="1">
        <v>340666</v>
      </c>
      <c r="O124" s="1">
        <v>14194.416666666666</v>
      </c>
    </row>
    <row r="125" spans="1:15" x14ac:dyDescent="0.25">
      <c r="A125" s="2" t="s">
        <v>166</v>
      </c>
      <c r="B125" s="10">
        <v>90</v>
      </c>
      <c r="C125" s="2">
        <v>38</v>
      </c>
      <c r="D125" s="1">
        <v>1600600</v>
      </c>
      <c r="E125" s="4">
        <v>176066</v>
      </c>
      <c r="F125" s="5">
        <v>15000</v>
      </c>
      <c r="G125" s="1">
        <v>1791666</v>
      </c>
      <c r="H125" s="1">
        <v>1406000</v>
      </c>
      <c r="I125" s="4">
        <v>385666</v>
      </c>
      <c r="J125" s="5">
        <v>15000</v>
      </c>
      <c r="K125" s="1">
        <v>370666</v>
      </c>
      <c r="L125" s="4">
        <v>15000</v>
      </c>
      <c r="M125" s="4">
        <v>15000</v>
      </c>
      <c r="N125" s="1">
        <v>340666</v>
      </c>
      <c r="O125" s="1">
        <v>14194.416666666666</v>
      </c>
    </row>
    <row r="126" spans="1:15" x14ac:dyDescent="0.25">
      <c r="A126" s="3" t="s">
        <v>167</v>
      </c>
      <c r="B126" s="10">
        <v>100</v>
      </c>
      <c r="C126" s="3">
        <v>38</v>
      </c>
      <c r="D126" s="1">
        <v>1682600</v>
      </c>
      <c r="E126" s="4">
        <v>185086</v>
      </c>
      <c r="F126" s="5">
        <v>15000</v>
      </c>
      <c r="G126" s="1">
        <v>1882686</v>
      </c>
      <c r="H126" s="1">
        <v>1476000</v>
      </c>
      <c r="I126" s="4">
        <v>406686</v>
      </c>
      <c r="J126" s="5">
        <v>15000</v>
      </c>
      <c r="K126" s="1">
        <v>391686</v>
      </c>
      <c r="L126" s="4">
        <v>15000</v>
      </c>
      <c r="M126" s="4">
        <v>15000</v>
      </c>
      <c r="N126" s="1">
        <v>361686</v>
      </c>
      <c r="O126" s="1">
        <v>15070.25</v>
      </c>
    </row>
    <row r="127" spans="1:15" x14ac:dyDescent="0.25">
      <c r="A127" s="2" t="s">
        <v>168</v>
      </c>
      <c r="B127" s="10">
        <v>90</v>
      </c>
      <c r="C127" s="2">
        <v>38</v>
      </c>
      <c r="D127" s="1">
        <v>1672600</v>
      </c>
      <c r="E127" s="4">
        <v>183986</v>
      </c>
      <c r="F127" s="5">
        <v>15000</v>
      </c>
      <c r="G127" s="1">
        <v>1871586</v>
      </c>
      <c r="H127" s="1">
        <v>1406000</v>
      </c>
      <c r="I127" s="4">
        <v>465586</v>
      </c>
      <c r="J127" s="5">
        <v>15000</v>
      </c>
      <c r="K127" s="1">
        <v>450586</v>
      </c>
      <c r="L127" s="4">
        <v>15000</v>
      </c>
      <c r="M127" s="4">
        <v>15000</v>
      </c>
      <c r="N127" s="1">
        <v>420586</v>
      </c>
      <c r="O127" s="1">
        <v>17524.416666666668</v>
      </c>
    </row>
    <row r="128" spans="1:15" x14ac:dyDescent="0.25">
      <c r="A128" s="3" t="s">
        <v>169</v>
      </c>
      <c r="B128" s="10">
        <v>90</v>
      </c>
      <c r="C128" s="3">
        <v>38</v>
      </c>
      <c r="D128" s="1">
        <v>1672600</v>
      </c>
      <c r="E128" s="4">
        <v>183986</v>
      </c>
      <c r="F128" s="5">
        <v>15000</v>
      </c>
      <c r="G128" s="1">
        <v>1871586</v>
      </c>
      <c r="H128" s="1">
        <v>1406000</v>
      </c>
      <c r="I128" s="4">
        <v>465586</v>
      </c>
      <c r="J128" s="5">
        <v>15000</v>
      </c>
      <c r="K128" s="1">
        <v>450586</v>
      </c>
      <c r="L128" s="4">
        <v>15000</v>
      </c>
      <c r="M128" s="4">
        <v>15000</v>
      </c>
      <c r="N128" s="1">
        <v>420586</v>
      </c>
      <c r="O128" s="1">
        <v>17524.416666666668</v>
      </c>
    </row>
    <row r="129" spans="1:15" x14ac:dyDescent="0.25">
      <c r="A129" s="2" t="s">
        <v>170</v>
      </c>
      <c r="B129" s="10">
        <v>90</v>
      </c>
      <c r="C129" s="2">
        <v>38</v>
      </c>
      <c r="D129" s="1">
        <v>1672600</v>
      </c>
      <c r="E129" s="4">
        <v>183986</v>
      </c>
      <c r="F129" s="5">
        <v>15000</v>
      </c>
      <c r="G129" s="1">
        <v>1871586</v>
      </c>
      <c r="H129" s="1">
        <v>1406000</v>
      </c>
      <c r="I129" s="4">
        <v>465586</v>
      </c>
      <c r="J129" s="5">
        <v>15000</v>
      </c>
      <c r="K129" s="1">
        <v>450586</v>
      </c>
      <c r="L129" s="4">
        <v>15000</v>
      </c>
      <c r="M129" s="4">
        <v>15000</v>
      </c>
      <c r="N129" s="1">
        <v>420586</v>
      </c>
      <c r="O129" s="1">
        <v>17524.416666666668</v>
      </c>
    </row>
    <row r="130" spans="1:15" x14ac:dyDescent="0.25">
      <c r="A130" s="3" t="s">
        <v>171</v>
      </c>
      <c r="B130" s="10">
        <v>90</v>
      </c>
      <c r="C130" s="3">
        <v>38</v>
      </c>
      <c r="D130" s="1">
        <v>1672600</v>
      </c>
      <c r="E130" s="4">
        <v>183986</v>
      </c>
      <c r="F130" s="5">
        <v>15000</v>
      </c>
      <c r="G130" s="1">
        <v>1871586</v>
      </c>
      <c r="H130" s="1">
        <v>1406000</v>
      </c>
      <c r="I130" s="4">
        <v>465586</v>
      </c>
      <c r="J130" s="5">
        <v>15000</v>
      </c>
      <c r="K130" s="1">
        <v>450586</v>
      </c>
      <c r="L130" s="4">
        <v>15000</v>
      </c>
      <c r="M130" s="4">
        <v>15000</v>
      </c>
      <c r="N130" s="1">
        <v>420586</v>
      </c>
      <c r="O130" s="1">
        <v>17524.416666666668</v>
      </c>
    </row>
    <row r="131" spans="1:15" x14ac:dyDescent="0.25">
      <c r="A131" s="2" t="s">
        <v>172</v>
      </c>
      <c r="B131" s="10">
        <v>90</v>
      </c>
      <c r="C131" s="2">
        <v>38</v>
      </c>
      <c r="D131" s="1">
        <v>1672600</v>
      </c>
      <c r="E131" s="4">
        <v>183986</v>
      </c>
      <c r="F131" s="5">
        <v>15000</v>
      </c>
      <c r="G131" s="1">
        <v>1871586</v>
      </c>
      <c r="H131" s="1">
        <v>1406000</v>
      </c>
      <c r="I131" s="4">
        <v>465586</v>
      </c>
      <c r="J131" s="5">
        <v>15000</v>
      </c>
      <c r="K131" s="1">
        <v>450586</v>
      </c>
      <c r="L131" s="4">
        <v>15000</v>
      </c>
      <c r="M131" s="4">
        <v>15000</v>
      </c>
      <c r="N131" s="1">
        <v>420586</v>
      </c>
      <c r="O131" s="1">
        <v>17524.416666666668</v>
      </c>
    </row>
    <row r="132" spans="1:15" x14ac:dyDescent="0.25">
      <c r="A132" s="3" t="s">
        <v>173</v>
      </c>
      <c r="B132" s="10">
        <v>90</v>
      </c>
      <c r="C132" s="3">
        <v>38</v>
      </c>
      <c r="D132" s="1">
        <v>1672600</v>
      </c>
      <c r="E132" s="4">
        <v>183986</v>
      </c>
      <c r="F132" s="5">
        <v>15000</v>
      </c>
      <c r="G132" s="1">
        <v>1871586</v>
      </c>
      <c r="H132" s="1">
        <v>1406000</v>
      </c>
      <c r="I132" s="4">
        <v>465586</v>
      </c>
      <c r="J132" s="5">
        <v>15000</v>
      </c>
      <c r="K132" s="1">
        <v>450586</v>
      </c>
      <c r="L132" s="4">
        <v>15000</v>
      </c>
      <c r="M132" s="4">
        <v>15000</v>
      </c>
      <c r="N132" s="1">
        <v>420586</v>
      </c>
      <c r="O132" s="1">
        <v>17524.416666666668</v>
      </c>
    </row>
    <row r="133" spans="1:15" x14ac:dyDescent="0.25">
      <c r="A133" s="2" t="s">
        <v>174</v>
      </c>
      <c r="B133" s="10">
        <v>90</v>
      </c>
      <c r="C133" s="2">
        <v>38</v>
      </c>
      <c r="D133" s="1">
        <v>1600600</v>
      </c>
      <c r="E133" s="4">
        <v>176066</v>
      </c>
      <c r="F133" s="5">
        <v>15000</v>
      </c>
      <c r="G133" s="1">
        <v>1791666</v>
      </c>
      <c r="H133" s="1">
        <v>1406000</v>
      </c>
      <c r="I133" s="4">
        <v>385666</v>
      </c>
      <c r="J133" s="5">
        <v>15000</v>
      </c>
      <c r="K133" s="1">
        <v>370666</v>
      </c>
      <c r="L133" s="4">
        <v>15000</v>
      </c>
      <c r="M133" s="4">
        <v>15000</v>
      </c>
      <c r="N133" s="1">
        <v>340666</v>
      </c>
      <c r="O133" s="1">
        <v>14194.416666666666</v>
      </c>
    </row>
    <row r="134" spans="1:15" x14ac:dyDescent="0.25">
      <c r="A134" s="3" t="s">
        <v>175</v>
      </c>
      <c r="B134" s="10">
        <v>90</v>
      </c>
      <c r="C134" s="3">
        <v>38</v>
      </c>
      <c r="D134" s="1">
        <v>1600600</v>
      </c>
      <c r="E134" s="4">
        <v>176066</v>
      </c>
      <c r="F134" s="5">
        <v>15000</v>
      </c>
      <c r="G134" s="1">
        <v>1791666</v>
      </c>
      <c r="H134" s="1">
        <v>1406000</v>
      </c>
      <c r="I134" s="4">
        <v>385666</v>
      </c>
      <c r="J134" s="5">
        <v>15000</v>
      </c>
      <c r="K134" s="1">
        <v>370666</v>
      </c>
      <c r="L134" s="4">
        <v>15000</v>
      </c>
      <c r="M134" s="4">
        <v>15000</v>
      </c>
      <c r="N134" s="1">
        <v>340666</v>
      </c>
      <c r="O134" s="1">
        <v>14194.416666666666</v>
      </c>
    </row>
    <row r="135" spans="1:15" x14ac:dyDescent="0.25">
      <c r="A135" s="2" t="s">
        <v>176</v>
      </c>
      <c r="B135" s="10">
        <v>90</v>
      </c>
      <c r="C135" s="2">
        <v>38</v>
      </c>
      <c r="D135" s="1">
        <v>1600600</v>
      </c>
      <c r="E135" s="4">
        <v>176066</v>
      </c>
      <c r="F135" s="5">
        <v>15000</v>
      </c>
      <c r="G135" s="1">
        <v>1791666</v>
      </c>
      <c r="H135" s="1">
        <v>1406000</v>
      </c>
      <c r="I135" s="4">
        <v>385666</v>
      </c>
      <c r="J135" s="5">
        <v>15000</v>
      </c>
      <c r="K135" s="1">
        <v>370666</v>
      </c>
      <c r="L135" s="4">
        <v>15000</v>
      </c>
      <c r="M135" s="4">
        <v>15000</v>
      </c>
      <c r="N135" s="1">
        <v>340666</v>
      </c>
      <c r="O135" s="1">
        <v>14194.416666666666</v>
      </c>
    </row>
    <row r="136" spans="1:15" x14ac:dyDescent="0.25">
      <c r="A136" s="3" t="s">
        <v>177</v>
      </c>
      <c r="B136" s="10">
        <v>90</v>
      </c>
      <c r="C136" s="3">
        <v>38</v>
      </c>
      <c r="D136" s="1">
        <v>1600600</v>
      </c>
      <c r="E136" s="4">
        <v>176066</v>
      </c>
      <c r="F136" s="5">
        <v>15000</v>
      </c>
      <c r="G136" s="1">
        <v>1791666</v>
      </c>
      <c r="H136" s="1">
        <v>1406000</v>
      </c>
      <c r="I136" s="4">
        <v>385666</v>
      </c>
      <c r="J136" s="5">
        <v>15000</v>
      </c>
      <c r="K136" s="1">
        <v>370666</v>
      </c>
      <c r="L136" s="4">
        <v>15000</v>
      </c>
      <c r="M136" s="4">
        <v>15000</v>
      </c>
      <c r="N136" s="1">
        <v>340666</v>
      </c>
      <c r="O136" s="1">
        <v>14194.416666666666</v>
      </c>
    </row>
    <row r="137" spans="1:15" x14ac:dyDescent="0.25">
      <c r="A137" s="2" t="s">
        <v>178</v>
      </c>
      <c r="B137" s="10">
        <v>90</v>
      </c>
      <c r="C137" s="2">
        <v>38</v>
      </c>
      <c r="D137" s="1">
        <v>1600600</v>
      </c>
      <c r="E137" s="4">
        <v>176066</v>
      </c>
      <c r="F137" s="5">
        <v>15000</v>
      </c>
      <c r="G137" s="1">
        <v>1791666</v>
      </c>
      <c r="H137" s="1">
        <v>1406000</v>
      </c>
      <c r="I137" s="4">
        <v>385666</v>
      </c>
      <c r="J137" s="5">
        <v>15000</v>
      </c>
      <c r="K137" s="1">
        <v>370666</v>
      </c>
      <c r="L137" s="4">
        <v>15000</v>
      </c>
      <c r="M137" s="4">
        <v>15000</v>
      </c>
      <c r="N137" s="1">
        <v>340666</v>
      </c>
      <c r="O137" s="1">
        <v>14194.416666666666</v>
      </c>
    </row>
    <row r="138" spans="1:15" x14ac:dyDescent="0.25">
      <c r="A138" s="3" t="s">
        <v>179</v>
      </c>
      <c r="B138" s="10">
        <v>90</v>
      </c>
      <c r="C138" s="3">
        <v>38</v>
      </c>
      <c r="D138" s="1">
        <v>1609600</v>
      </c>
      <c r="E138" s="4">
        <v>177056</v>
      </c>
      <c r="F138" s="5">
        <v>15000</v>
      </c>
      <c r="G138" s="1">
        <v>1801656</v>
      </c>
      <c r="H138" s="1">
        <v>1406000</v>
      </c>
      <c r="I138" s="4">
        <v>395656</v>
      </c>
      <c r="J138" s="5">
        <v>15000</v>
      </c>
      <c r="K138" s="1">
        <v>380656</v>
      </c>
      <c r="L138" s="4">
        <v>15000</v>
      </c>
      <c r="M138" s="4">
        <v>15000</v>
      </c>
      <c r="N138" s="1">
        <v>350656</v>
      </c>
      <c r="O138" s="1">
        <v>14610.666666666666</v>
      </c>
    </row>
    <row r="139" spans="1:15" x14ac:dyDescent="0.25">
      <c r="A139" s="2" t="s">
        <v>180</v>
      </c>
      <c r="B139" s="10">
        <v>90</v>
      </c>
      <c r="C139" s="2">
        <v>38</v>
      </c>
      <c r="D139" s="1">
        <v>1609600</v>
      </c>
      <c r="E139" s="4">
        <v>177056</v>
      </c>
      <c r="F139" s="5">
        <v>15000</v>
      </c>
      <c r="G139" s="1">
        <v>1801656</v>
      </c>
      <c r="H139" s="1">
        <v>1406000</v>
      </c>
      <c r="I139" s="4">
        <v>395656</v>
      </c>
      <c r="J139" s="5">
        <v>15000</v>
      </c>
      <c r="K139" s="1">
        <v>380656</v>
      </c>
      <c r="L139" s="4">
        <v>15000</v>
      </c>
      <c r="M139" s="4">
        <v>15000</v>
      </c>
      <c r="N139" s="1">
        <v>350656</v>
      </c>
      <c r="O139" s="1">
        <v>14610.666666666666</v>
      </c>
    </row>
    <row r="140" spans="1:15" x14ac:dyDescent="0.25">
      <c r="A140" s="3" t="s">
        <v>181</v>
      </c>
      <c r="B140" s="10">
        <v>90</v>
      </c>
      <c r="C140" s="3">
        <v>38</v>
      </c>
      <c r="D140" s="1">
        <v>1609600</v>
      </c>
      <c r="E140" s="4">
        <v>177056</v>
      </c>
      <c r="F140" s="5">
        <v>15000</v>
      </c>
      <c r="G140" s="1">
        <v>1801656</v>
      </c>
      <c r="H140" s="1">
        <v>1406000</v>
      </c>
      <c r="I140" s="4">
        <v>395656</v>
      </c>
      <c r="J140" s="5">
        <v>15000</v>
      </c>
      <c r="K140" s="1">
        <v>380656</v>
      </c>
      <c r="L140" s="4">
        <v>15000</v>
      </c>
      <c r="M140" s="4">
        <v>15000</v>
      </c>
      <c r="N140" s="1">
        <v>350656</v>
      </c>
      <c r="O140" s="1">
        <v>14610.666666666666</v>
      </c>
    </row>
    <row r="141" spans="1:15" x14ac:dyDescent="0.25">
      <c r="A141" s="2" t="s">
        <v>182</v>
      </c>
      <c r="B141" s="10">
        <v>90</v>
      </c>
      <c r="C141" s="2">
        <v>38</v>
      </c>
      <c r="D141" s="1">
        <v>1609600</v>
      </c>
      <c r="E141" s="4">
        <v>177056</v>
      </c>
      <c r="F141" s="5">
        <v>15000</v>
      </c>
      <c r="G141" s="1">
        <v>1801656</v>
      </c>
      <c r="H141" s="1">
        <v>1406000</v>
      </c>
      <c r="I141" s="4">
        <v>395656</v>
      </c>
      <c r="J141" s="5">
        <v>15000</v>
      </c>
      <c r="K141" s="1">
        <v>380656</v>
      </c>
      <c r="L141" s="4">
        <v>15000</v>
      </c>
      <c r="M141" s="4">
        <v>15000</v>
      </c>
      <c r="N141" s="1">
        <v>350656</v>
      </c>
      <c r="O141" s="1">
        <v>14610.666666666666</v>
      </c>
    </row>
    <row r="142" spans="1:15" x14ac:dyDescent="0.25">
      <c r="A142" s="3" t="s">
        <v>183</v>
      </c>
      <c r="B142" s="10">
        <v>90</v>
      </c>
      <c r="C142" s="3">
        <v>38</v>
      </c>
      <c r="D142" s="1">
        <v>1609600</v>
      </c>
      <c r="E142" s="4">
        <v>177056</v>
      </c>
      <c r="F142" s="5">
        <v>15000</v>
      </c>
      <c r="G142" s="1">
        <v>1801656</v>
      </c>
      <c r="H142" s="1">
        <v>1406000</v>
      </c>
      <c r="I142" s="4">
        <v>395656</v>
      </c>
      <c r="J142" s="5">
        <v>15000</v>
      </c>
      <c r="K142" s="1">
        <v>380656</v>
      </c>
      <c r="L142" s="4">
        <v>15000</v>
      </c>
      <c r="M142" s="4">
        <v>15000</v>
      </c>
      <c r="N142" s="1">
        <v>350656</v>
      </c>
      <c r="O142" s="1">
        <v>14610.666666666666</v>
      </c>
    </row>
    <row r="143" spans="1:15" x14ac:dyDescent="0.25">
      <c r="A143" s="2" t="s">
        <v>184</v>
      </c>
      <c r="B143" s="10">
        <v>90</v>
      </c>
      <c r="C143" s="2">
        <v>38</v>
      </c>
      <c r="D143" s="1">
        <v>1609600</v>
      </c>
      <c r="E143" s="4">
        <v>177056</v>
      </c>
      <c r="F143" s="5">
        <v>15000</v>
      </c>
      <c r="G143" s="1">
        <v>1801656</v>
      </c>
      <c r="H143" s="1">
        <v>1406000</v>
      </c>
      <c r="I143" s="4">
        <v>395656</v>
      </c>
      <c r="J143" s="5">
        <v>15000</v>
      </c>
      <c r="K143" s="1">
        <v>380656</v>
      </c>
      <c r="L143" s="4">
        <v>15000</v>
      </c>
      <c r="M143" s="4">
        <v>15000</v>
      </c>
      <c r="N143" s="1">
        <v>350656</v>
      </c>
      <c r="O143" s="1">
        <v>14610.666666666666</v>
      </c>
    </row>
    <row r="144" spans="1:15" x14ac:dyDescent="0.25">
      <c r="A144" s="3" t="s">
        <v>185</v>
      </c>
      <c r="B144" s="10">
        <v>90</v>
      </c>
      <c r="C144" s="3">
        <v>38</v>
      </c>
      <c r="D144" s="1">
        <v>1609600</v>
      </c>
      <c r="E144" s="4">
        <v>177056</v>
      </c>
      <c r="F144" s="5">
        <v>15000</v>
      </c>
      <c r="G144" s="1">
        <v>1801656</v>
      </c>
      <c r="H144" s="1">
        <v>1406000</v>
      </c>
      <c r="I144" s="4">
        <v>395656</v>
      </c>
      <c r="J144" s="5">
        <v>15000</v>
      </c>
      <c r="K144" s="1">
        <v>380656</v>
      </c>
      <c r="L144" s="4">
        <v>15000</v>
      </c>
      <c r="M144" s="4">
        <v>15000</v>
      </c>
      <c r="N144" s="1">
        <v>350656</v>
      </c>
      <c r="O144" s="1">
        <v>14610.666666666666</v>
      </c>
    </row>
    <row r="145" spans="1:15" x14ac:dyDescent="0.25">
      <c r="A145" s="2" t="s">
        <v>186</v>
      </c>
      <c r="B145" s="10">
        <v>90</v>
      </c>
      <c r="C145" s="2">
        <v>38</v>
      </c>
      <c r="D145" s="1">
        <v>1609600</v>
      </c>
      <c r="E145" s="4">
        <v>177056</v>
      </c>
      <c r="F145" s="5">
        <v>15000</v>
      </c>
      <c r="G145" s="1">
        <v>1801656</v>
      </c>
      <c r="H145" s="1">
        <v>1406000</v>
      </c>
      <c r="I145" s="4">
        <v>395656</v>
      </c>
      <c r="J145" s="5">
        <v>15000</v>
      </c>
      <c r="K145" s="1">
        <v>380656</v>
      </c>
      <c r="L145" s="4">
        <v>15000</v>
      </c>
      <c r="M145" s="4">
        <v>15000</v>
      </c>
      <c r="N145" s="1">
        <v>350656</v>
      </c>
      <c r="O145" s="1">
        <v>14610.666666666666</v>
      </c>
    </row>
    <row r="146" spans="1:15" x14ac:dyDescent="0.25">
      <c r="A146" s="3" t="s">
        <v>187</v>
      </c>
      <c r="B146" s="10">
        <v>90</v>
      </c>
      <c r="C146" s="3">
        <v>38</v>
      </c>
      <c r="D146" s="1">
        <v>1609600</v>
      </c>
      <c r="E146" s="4">
        <v>177056</v>
      </c>
      <c r="F146" s="5">
        <v>15000</v>
      </c>
      <c r="G146" s="1">
        <v>1801656</v>
      </c>
      <c r="H146" s="1">
        <v>1406000</v>
      </c>
      <c r="I146" s="4">
        <v>395656</v>
      </c>
      <c r="J146" s="5">
        <v>15000</v>
      </c>
      <c r="K146" s="1">
        <v>380656</v>
      </c>
      <c r="L146" s="4">
        <v>15000</v>
      </c>
      <c r="M146" s="4">
        <v>15000</v>
      </c>
      <c r="N146" s="1">
        <v>350656</v>
      </c>
      <c r="O146" s="1">
        <v>14610.666666666666</v>
      </c>
    </row>
    <row r="147" spans="1:15" x14ac:dyDescent="0.25">
      <c r="A147" s="2" t="s">
        <v>188</v>
      </c>
      <c r="B147" s="10">
        <v>102</v>
      </c>
      <c r="C147" s="2">
        <v>38</v>
      </c>
      <c r="D147" s="1"/>
      <c r="E147" s="4">
        <v>0</v>
      </c>
      <c r="F147" s="4"/>
      <c r="G147" s="1">
        <v>0</v>
      </c>
      <c r="H147" s="1"/>
      <c r="I147" s="4">
        <v>0</v>
      </c>
      <c r="J147" s="4"/>
      <c r="K147" s="1">
        <v>0</v>
      </c>
      <c r="L147" s="4"/>
      <c r="M147" s="4"/>
      <c r="N147" s="1">
        <v>0</v>
      </c>
      <c r="O147" s="1">
        <v>0</v>
      </c>
    </row>
    <row r="148" spans="1:15" x14ac:dyDescent="0.25">
      <c r="A148" s="3" t="s">
        <v>189</v>
      </c>
      <c r="B148" s="10">
        <v>90</v>
      </c>
      <c r="C148" s="3">
        <v>38</v>
      </c>
      <c r="D148" s="1"/>
      <c r="E148" s="4">
        <v>0</v>
      </c>
      <c r="F148" s="4"/>
      <c r="G148" s="1">
        <v>0</v>
      </c>
      <c r="H148" s="1"/>
      <c r="I148" s="4">
        <v>0</v>
      </c>
      <c r="J148" s="4"/>
      <c r="K148" s="1">
        <v>0</v>
      </c>
      <c r="L148" s="4"/>
      <c r="M148" s="4"/>
      <c r="N148" s="1">
        <v>0</v>
      </c>
      <c r="O148" s="1">
        <v>0</v>
      </c>
    </row>
    <row r="149" spans="1:15" x14ac:dyDescent="0.25">
      <c r="A149" s="2" t="s">
        <v>190</v>
      </c>
      <c r="B149" s="10">
        <v>90</v>
      </c>
      <c r="C149" s="2">
        <v>38</v>
      </c>
      <c r="D149" s="1">
        <v>1609600</v>
      </c>
      <c r="E149" s="4">
        <v>177056</v>
      </c>
      <c r="F149" s="5">
        <v>15000</v>
      </c>
      <c r="G149" s="1">
        <v>1801656</v>
      </c>
      <c r="H149" s="1">
        <v>1406000</v>
      </c>
      <c r="I149" s="4">
        <v>395656</v>
      </c>
      <c r="J149" s="5">
        <v>15000</v>
      </c>
      <c r="K149" s="1">
        <v>380656</v>
      </c>
      <c r="L149" s="4">
        <v>15000</v>
      </c>
      <c r="M149" s="4">
        <v>15000</v>
      </c>
      <c r="N149" s="1">
        <v>350656</v>
      </c>
      <c r="O149" s="1">
        <v>14610.666666666666</v>
      </c>
    </row>
    <row r="150" spans="1:15" x14ac:dyDescent="0.25">
      <c r="A150" s="3" t="s">
        <v>191</v>
      </c>
      <c r="B150" s="10">
        <v>90</v>
      </c>
      <c r="C150" s="3">
        <v>38</v>
      </c>
      <c r="D150" s="1">
        <v>1609600</v>
      </c>
      <c r="E150" s="4">
        <v>177056</v>
      </c>
      <c r="F150" s="5">
        <v>15000</v>
      </c>
      <c r="G150" s="1">
        <v>1801656</v>
      </c>
      <c r="H150" s="1">
        <v>1406000</v>
      </c>
      <c r="I150" s="4">
        <v>395656</v>
      </c>
      <c r="J150" s="5">
        <v>15000</v>
      </c>
      <c r="K150" s="1">
        <v>380656</v>
      </c>
      <c r="L150" s="4">
        <v>15000</v>
      </c>
      <c r="M150" s="4">
        <v>15000</v>
      </c>
      <c r="N150" s="1">
        <v>350656</v>
      </c>
      <c r="O150" s="1">
        <v>14610.666666666666</v>
      </c>
    </row>
    <row r="151" spans="1:15" x14ac:dyDescent="0.25">
      <c r="A151" s="2" t="s">
        <v>192</v>
      </c>
      <c r="B151" s="10">
        <v>90</v>
      </c>
      <c r="C151" s="2">
        <v>38</v>
      </c>
      <c r="D151" s="1">
        <v>1609600</v>
      </c>
      <c r="E151" s="4">
        <v>177056</v>
      </c>
      <c r="F151" s="5">
        <v>15000</v>
      </c>
      <c r="G151" s="1">
        <v>1801656</v>
      </c>
      <c r="H151" s="1">
        <v>1406000</v>
      </c>
      <c r="I151" s="4">
        <v>395656</v>
      </c>
      <c r="J151" s="5">
        <v>15000</v>
      </c>
      <c r="K151" s="1">
        <v>380656</v>
      </c>
      <c r="L151" s="4">
        <v>15000</v>
      </c>
      <c r="M151" s="4">
        <v>15000</v>
      </c>
      <c r="N151" s="1">
        <v>350656</v>
      </c>
      <c r="O151" s="1">
        <v>14610.666666666666</v>
      </c>
    </row>
    <row r="152" spans="1:15" x14ac:dyDescent="0.25">
      <c r="A152" s="3" t="s">
        <v>193</v>
      </c>
      <c r="B152" s="10">
        <v>90</v>
      </c>
      <c r="C152" s="3">
        <v>38</v>
      </c>
      <c r="D152" s="1">
        <v>1609600</v>
      </c>
      <c r="E152" s="4">
        <v>177056</v>
      </c>
      <c r="F152" s="5">
        <v>15000</v>
      </c>
      <c r="G152" s="1">
        <v>1801656</v>
      </c>
      <c r="H152" s="1">
        <v>1406000</v>
      </c>
      <c r="I152" s="4">
        <v>395656</v>
      </c>
      <c r="J152" s="5">
        <v>15000</v>
      </c>
      <c r="K152" s="1">
        <v>380656</v>
      </c>
      <c r="L152" s="4">
        <v>15000</v>
      </c>
      <c r="M152" s="4">
        <v>15000</v>
      </c>
      <c r="N152" s="1">
        <v>350656</v>
      </c>
      <c r="O152" s="1">
        <v>14610.666666666666</v>
      </c>
    </row>
    <row r="153" spans="1:15" x14ac:dyDescent="0.25">
      <c r="A153" s="2" t="s">
        <v>194</v>
      </c>
      <c r="B153" s="10">
        <v>90</v>
      </c>
      <c r="C153" s="2">
        <v>38</v>
      </c>
      <c r="D153" s="1">
        <v>1654600</v>
      </c>
      <c r="E153" s="4">
        <v>182006</v>
      </c>
      <c r="F153" s="5">
        <v>15000</v>
      </c>
      <c r="G153" s="1">
        <v>1851606</v>
      </c>
      <c r="H153" s="1">
        <v>1406000</v>
      </c>
      <c r="I153" s="4">
        <v>445606</v>
      </c>
      <c r="J153" s="5">
        <v>15000</v>
      </c>
      <c r="K153" s="1">
        <v>430606</v>
      </c>
      <c r="L153" s="4">
        <v>15000</v>
      </c>
      <c r="M153" s="4">
        <v>15000</v>
      </c>
      <c r="N153" s="1">
        <v>400606</v>
      </c>
      <c r="O153" s="1">
        <v>16691.916666666668</v>
      </c>
    </row>
    <row r="154" spans="1:15" x14ac:dyDescent="0.25">
      <c r="A154" s="3" t="s">
        <v>195</v>
      </c>
      <c r="B154" s="10">
        <v>90</v>
      </c>
      <c r="C154" s="3">
        <v>38</v>
      </c>
      <c r="D154" s="1">
        <v>1654600</v>
      </c>
      <c r="E154" s="4">
        <v>182006</v>
      </c>
      <c r="F154" s="5">
        <v>15000</v>
      </c>
      <c r="G154" s="1">
        <v>1851606</v>
      </c>
      <c r="H154" s="1">
        <v>1406000</v>
      </c>
      <c r="I154" s="4">
        <v>445606</v>
      </c>
      <c r="J154" s="5">
        <v>15000</v>
      </c>
      <c r="K154" s="1">
        <v>430606</v>
      </c>
      <c r="L154" s="4">
        <v>15000</v>
      </c>
      <c r="M154" s="4">
        <v>15000</v>
      </c>
      <c r="N154" s="1">
        <v>400606</v>
      </c>
      <c r="O154" s="1">
        <v>16691.916666666668</v>
      </c>
    </row>
    <row r="155" spans="1:15" x14ac:dyDescent="0.25">
      <c r="A155" s="2" t="s">
        <v>196</v>
      </c>
      <c r="B155" s="10">
        <v>113</v>
      </c>
      <c r="C155" s="2">
        <v>38</v>
      </c>
      <c r="D155" s="1">
        <v>1890900</v>
      </c>
      <c r="E155" s="4">
        <v>207999</v>
      </c>
      <c r="F155" s="5">
        <v>15000</v>
      </c>
      <c r="G155" s="1">
        <v>2113899</v>
      </c>
      <c r="H155" s="1">
        <v>1567000</v>
      </c>
      <c r="I155" s="4">
        <v>546899</v>
      </c>
      <c r="J155" s="5">
        <v>15000</v>
      </c>
      <c r="K155" s="1">
        <v>531899</v>
      </c>
      <c r="L155" s="4">
        <v>15000</v>
      </c>
      <c r="M155" s="4">
        <v>15000</v>
      </c>
      <c r="N155" s="1">
        <v>501899</v>
      </c>
      <c r="O155" s="1">
        <v>20912.458333333332</v>
      </c>
    </row>
    <row r="156" spans="1:15" x14ac:dyDescent="0.25">
      <c r="A156" s="3" t="s">
        <v>197</v>
      </c>
      <c r="B156" s="10">
        <v>90</v>
      </c>
      <c r="C156" s="3">
        <v>38</v>
      </c>
      <c r="D156" s="1">
        <v>1654600</v>
      </c>
      <c r="E156" s="4">
        <v>182006</v>
      </c>
      <c r="F156" s="5">
        <v>15000</v>
      </c>
      <c r="G156" s="1">
        <v>1851606</v>
      </c>
      <c r="H156" s="1">
        <v>1406000</v>
      </c>
      <c r="I156" s="4">
        <v>445606</v>
      </c>
      <c r="J156" s="5">
        <v>15000</v>
      </c>
      <c r="K156" s="1">
        <v>430606</v>
      </c>
      <c r="L156" s="4">
        <v>15000</v>
      </c>
      <c r="M156" s="4">
        <v>15000</v>
      </c>
      <c r="N156" s="1">
        <v>400606</v>
      </c>
      <c r="O156" s="1">
        <v>16691.916666666668</v>
      </c>
    </row>
    <row r="157" spans="1:15" x14ac:dyDescent="0.25">
      <c r="A157" s="2" t="s">
        <v>198</v>
      </c>
      <c r="B157" s="10">
        <v>90</v>
      </c>
      <c r="C157" s="2">
        <v>38</v>
      </c>
      <c r="D157" s="1">
        <v>1654600</v>
      </c>
      <c r="E157" s="4">
        <v>182006</v>
      </c>
      <c r="F157" s="5">
        <v>15000</v>
      </c>
      <c r="G157" s="1">
        <v>1851606</v>
      </c>
      <c r="H157" s="1">
        <v>1406000</v>
      </c>
      <c r="I157" s="4">
        <v>445606</v>
      </c>
      <c r="J157" s="5">
        <v>15000</v>
      </c>
      <c r="K157" s="1">
        <v>430606</v>
      </c>
      <c r="L157" s="4">
        <v>15000</v>
      </c>
      <c r="M157" s="4">
        <v>15000</v>
      </c>
      <c r="N157" s="1">
        <v>400606</v>
      </c>
      <c r="O157" s="1">
        <v>16691.916666666668</v>
      </c>
    </row>
    <row r="158" spans="1:15" x14ac:dyDescent="0.25">
      <c r="A158" s="3" t="s">
        <v>199</v>
      </c>
      <c r="B158" s="10">
        <v>90</v>
      </c>
      <c r="C158" s="3">
        <v>38</v>
      </c>
      <c r="D158" s="1">
        <v>1654600</v>
      </c>
      <c r="E158" s="4">
        <v>182006</v>
      </c>
      <c r="F158" s="5">
        <v>15000</v>
      </c>
      <c r="G158" s="1">
        <v>1851606</v>
      </c>
      <c r="H158" s="1">
        <v>1406000</v>
      </c>
      <c r="I158" s="4">
        <v>445606</v>
      </c>
      <c r="J158" s="5">
        <v>15000</v>
      </c>
      <c r="K158" s="1">
        <v>430606</v>
      </c>
      <c r="L158" s="4">
        <v>15000</v>
      </c>
      <c r="M158" s="4">
        <v>15000</v>
      </c>
      <c r="N158" s="1">
        <v>400606</v>
      </c>
      <c r="O158" s="1">
        <v>16691.916666666668</v>
      </c>
    </row>
    <row r="159" spans="1:15" x14ac:dyDescent="0.25">
      <c r="A159" s="2" t="s">
        <v>200</v>
      </c>
      <c r="B159" s="10">
        <v>90</v>
      </c>
      <c r="C159" s="2">
        <v>38</v>
      </c>
      <c r="D159" s="1">
        <v>1654600</v>
      </c>
      <c r="E159" s="4">
        <v>182006</v>
      </c>
      <c r="F159" s="5">
        <v>15000</v>
      </c>
      <c r="G159" s="1">
        <v>1851606</v>
      </c>
      <c r="H159" s="1">
        <v>1406000</v>
      </c>
      <c r="I159" s="4">
        <v>445606</v>
      </c>
      <c r="J159" s="5">
        <v>15000</v>
      </c>
      <c r="K159" s="1">
        <v>430606</v>
      </c>
      <c r="L159" s="4">
        <v>15000</v>
      </c>
      <c r="M159" s="4">
        <v>15000</v>
      </c>
      <c r="N159" s="1">
        <v>400606</v>
      </c>
      <c r="O159" s="1">
        <v>16691.916666666668</v>
      </c>
    </row>
    <row r="160" spans="1:15" x14ac:dyDescent="0.25">
      <c r="A160" s="3" t="s">
        <v>201</v>
      </c>
      <c r="B160" s="10">
        <v>90</v>
      </c>
      <c r="C160" s="3">
        <v>38</v>
      </c>
      <c r="D160" s="1">
        <v>1654600</v>
      </c>
      <c r="E160" s="4">
        <v>182006</v>
      </c>
      <c r="F160" s="5">
        <v>15000</v>
      </c>
      <c r="G160" s="1">
        <v>1851606</v>
      </c>
      <c r="H160" s="1">
        <v>1406000</v>
      </c>
      <c r="I160" s="4">
        <v>445606</v>
      </c>
      <c r="J160" s="5">
        <v>15000</v>
      </c>
      <c r="K160" s="1">
        <v>430606</v>
      </c>
      <c r="L160" s="4">
        <v>15000</v>
      </c>
      <c r="M160" s="4">
        <v>15000</v>
      </c>
      <c r="N160" s="1">
        <v>400606</v>
      </c>
      <c r="O160" s="1">
        <v>16691.916666666668</v>
      </c>
    </row>
    <row r="161" spans="1:15" x14ac:dyDescent="0.25">
      <c r="A161" s="2" t="s">
        <v>202</v>
      </c>
      <c r="B161" s="10">
        <v>96</v>
      </c>
      <c r="C161" s="2">
        <v>38</v>
      </c>
      <c r="D161" s="1">
        <v>1736200</v>
      </c>
      <c r="E161" s="4">
        <v>190982</v>
      </c>
      <c r="F161" s="5">
        <v>15000</v>
      </c>
      <c r="G161" s="1">
        <v>1942182</v>
      </c>
      <c r="H161" s="1">
        <v>1448000</v>
      </c>
      <c r="I161" s="4">
        <v>494182</v>
      </c>
      <c r="J161" s="5">
        <v>15000</v>
      </c>
      <c r="K161" s="1">
        <v>479182</v>
      </c>
      <c r="L161" s="4">
        <v>15000</v>
      </c>
      <c r="M161" s="4">
        <v>15000</v>
      </c>
      <c r="N161" s="1">
        <v>449182</v>
      </c>
      <c r="O161" s="1">
        <v>18715.916666666668</v>
      </c>
    </row>
    <row r="162" spans="1:15" x14ac:dyDescent="0.25">
      <c r="A162" s="3" t="s">
        <v>203</v>
      </c>
      <c r="B162" s="10">
        <v>89</v>
      </c>
      <c r="C162" s="3">
        <v>38</v>
      </c>
      <c r="D162" s="1">
        <v>1645800</v>
      </c>
      <c r="E162" s="4">
        <v>181038</v>
      </c>
      <c r="F162" s="5">
        <v>15000</v>
      </c>
      <c r="G162" s="1">
        <v>1841838</v>
      </c>
      <c r="H162" s="1">
        <v>1398000</v>
      </c>
      <c r="I162" s="4">
        <v>443838</v>
      </c>
      <c r="J162" s="5">
        <v>15000</v>
      </c>
      <c r="K162" s="1">
        <v>428838</v>
      </c>
      <c r="L162" s="4">
        <v>15000</v>
      </c>
      <c r="M162" s="4">
        <v>15000</v>
      </c>
      <c r="N162" s="1">
        <v>398838</v>
      </c>
      <c r="O162" s="1">
        <v>16618.25</v>
      </c>
    </row>
    <row r="163" spans="1:15" x14ac:dyDescent="0.25">
      <c r="A163" s="2" t="s">
        <v>204</v>
      </c>
      <c r="B163" s="10">
        <v>84</v>
      </c>
      <c r="C163" s="2">
        <v>38</v>
      </c>
      <c r="D163" s="1">
        <v>1601800</v>
      </c>
      <c r="E163" s="4">
        <v>176198</v>
      </c>
      <c r="F163" s="5">
        <v>15000</v>
      </c>
      <c r="G163" s="1">
        <v>1792998</v>
      </c>
      <c r="H163" s="1">
        <v>1363000</v>
      </c>
      <c r="I163" s="4">
        <v>429998</v>
      </c>
      <c r="J163" s="5">
        <v>15000</v>
      </c>
      <c r="K163" s="1">
        <v>414998</v>
      </c>
      <c r="L163" s="4">
        <v>15000</v>
      </c>
      <c r="M163" s="4">
        <v>15000</v>
      </c>
      <c r="N163" s="1">
        <v>384998</v>
      </c>
      <c r="O163" s="1">
        <v>16041.583333333334</v>
      </c>
    </row>
    <row r="164" spans="1:15" x14ac:dyDescent="0.25">
      <c r="A164" s="3" t="s">
        <v>205</v>
      </c>
      <c r="B164" s="10">
        <v>100</v>
      </c>
      <c r="C164" s="3">
        <v>38</v>
      </c>
      <c r="D164" s="1">
        <v>1762600</v>
      </c>
      <c r="E164" s="4">
        <v>193886</v>
      </c>
      <c r="F164" s="5">
        <v>15000</v>
      </c>
      <c r="G164" s="1">
        <v>1971486</v>
      </c>
      <c r="H164" s="1">
        <v>1476000</v>
      </c>
      <c r="I164" s="4">
        <v>495486</v>
      </c>
      <c r="J164" s="5">
        <v>15000</v>
      </c>
      <c r="K164" s="1">
        <v>480486</v>
      </c>
      <c r="L164" s="4">
        <v>15000</v>
      </c>
      <c r="M164" s="4">
        <v>15000</v>
      </c>
      <c r="N164" s="1">
        <v>450486</v>
      </c>
      <c r="O164" s="1">
        <v>18770.25</v>
      </c>
    </row>
    <row r="165" spans="1:15" x14ac:dyDescent="0.25">
      <c r="A165" s="2" t="s">
        <v>206</v>
      </c>
      <c r="B165" s="10">
        <v>84</v>
      </c>
      <c r="C165" s="2">
        <v>38</v>
      </c>
      <c r="D165" s="1">
        <v>1601800</v>
      </c>
      <c r="E165" s="4">
        <v>176198</v>
      </c>
      <c r="F165" s="5">
        <v>15000</v>
      </c>
      <c r="G165" s="1">
        <v>1792998</v>
      </c>
      <c r="H165" s="1">
        <v>1363000</v>
      </c>
      <c r="I165" s="4">
        <v>429998</v>
      </c>
      <c r="J165" s="5">
        <v>15000</v>
      </c>
      <c r="K165" s="1">
        <v>414998</v>
      </c>
      <c r="L165" s="4">
        <v>15000</v>
      </c>
      <c r="M165" s="4">
        <v>15000</v>
      </c>
      <c r="N165" s="1">
        <v>384998</v>
      </c>
      <c r="O165" s="1">
        <v>16041.583333333334</v>
      </c>
    </row>
    <row r="166" spans="1:15" x14ac:dyDescent="0.25">
      <c r="A166" s="3" t="s">
        <v>207</v>
      </c>
      <c r="B166" s="10">
        <v>84</v>
      </c>
      <c r="C166" s="3">
        <v>38</v>
      </c>
      <c r="D166" s="1">
        <v>1601800</v>
      </c>
      <c r="E166" s="4">
        <v>176198</v>
      </c>
      <c r="F166" s="5">
        <v>15000</v>
      </c>
      <c r="G166" s="1">
        <v>1792998</v>
      </c>
      <c r="H166" s="1">
        <v>1363000</v>
      </c>
      <c r="I166" s="4">
        <v>429998</v>
      </c>
      <c r="J166" s="5">
        <v>15000</v>
      </c>
      <c r="K166" s="1">
        <v>414998</v>
      </c>
      <c r="L166" s="4">
        <v>15000</v>
      </c>
      <c r="M166" s="4">
        <v>15000</v>
      </c>
      <c r="N166" s="1">
        <v>384998</v>
      </c>
      <c r="O166" s="1">
        <v>16041.583333333334</v>
      </c>
    </row>
    <row r="167" spans="1:15" x14ac:dyDescent="0.25">
      <c r="A167" s="2" t="s">
        <v>208</v>
      </c>
      <c r="B167" s="10">
        <v>105</v>
      </c>
      <c r="C167" s="2">
        <v>38</v>
      </c>
      <c r="D167" s="1">
        <v>1860100</v>
      </c>
      <c r="E167" s="4">
        <v>204611</v>
      </c>
      <c r="F167" s="5">
        <v>15000</v>
      </c>
      <c r="G167" s="1">
        <v>2079711</v>
      </c>
      <c r="H167" s="1">
        <v>1511000</v>
      </c>
      <c r="I167" s="4">
        <v>568711</v>
      </c>
      <c r="J167" s="5">
        <v>15000</v>
      </c>
      <c r="K167" s="1">
        <v>553711</v>
      </c>
      <c r="L167" s="4">
        <v>15000</v>
      </c>
      <c r="M167" s="4">
        <v>15000</v>
      </c>
      <c r="N167" s="1">
        <v>523711</v>
      </c>
      <c r="O167" s="1">
        <v>21821.291666666668</v>
      </c>
    </row>
    <row r="168" spans="1:15" x14ac:dyDescent="0.25">
      <c r="A168" s="3" t="s">
        <v>209</v>
      </c>
      <c r="B168" s="10">
        <v>84</v>
      </c>
      <c r="C168" s="3">
        <v>38</v>
      </c>
      <c r="D168" s="1">
        <v>1660600</v>
      </c>
      <c r="E168" s="4">
        <v>182666</v>
      </c>
      <c r="F168" s="5">
        <v>15000</v>
      </c>
      <c r="G168" s="1">
        <v>1858266</v>
      </c>
      <c r="H168" s="1">
        <v>1363000</v>
      </c>
      <c r="I168" s="4">
        <v>495266</v>
      </c>
      <c r="J168" s="5">
        <v>15000</v>
      </c>
      <c r="K168" s="1">
        <v>480266</v>
      </c>
      <c r="L168" s="4">
        <v>15000</v>
      </c>
      <c r="M168" s="4">
        <v>15000</v>
      </c>
      <c r="N168" s="1">
        <v>450266</v>
      </c>
      <c r="O168" s="1">
        <v>18761.083333333332</v>
      </c>
    </row>
    <row r="169" spans="1:15" x14ac:dyDescent="0.25">
      <c r="A169" s="2" t="s">
        <v>210</v>
      </c>
      <c r="B169" s="10">
        <v>84</v>
      </c>
      <c r="C169" s="2">
        <v>38</v>
      </c>
      <c r="D169" s="1">
        <v>1660600</v>
      </c>
      <c r="E169" s="4">
        <v>182666</v>
      </c>
      <c r="F169" s="5">
        <v>15000</v>
      </c>
      <c r="G169" s="1">
        <v>1858266</v>
      </c>
      <c r="H169" s="1">
        <v>1363000</v>
      </c>
      <c r="I169" s="4">
        <v>495266</v>
      </c>
      <c r="J169" s="5">
        <v>15000</v>
      </c>
      <c r="K169" s="1">
        <v>480266</v>
      </c>
      <c r="L169" s="4">
        <v>15000</v>
      </c>
      <c r="M169" s="4">
        <v>15000</v>
      </c>
      <c r="N169" s="1">
        <v>450266</v>
      </c>
      <c r="O169" s="1">
        <v>18761.083333333332</v>
      </c>
    </row>
    <row r="170" spans="1:15" x14ac:dyDescent="0.25">
      <c r="A170" s="3" t="s">
        <v>211</v>
      </c>
      <c r="B170" s="10">
        <v>84</v>
      </c>
      <c r="C170" s="3">
        <v>38</v>
      </c>
      <c r="D170" s="1">
        <v>1660600</v>
      </c>
      <c r="E170" s="4">
        <v>182666</v>
      </c>
      <c r="F170" s="5">
        <v>15000</v>
      </c>
      <c r="G170" s="1">
        <v>1858266</v>
      </c>
      <c r="H170" s="1">
        <v>1363000</v>
      </c>
      <c r="I170" s="4">
        <v>495266</v>
      </c>
      <c r="J170" s="5">
        <v>15000</v>
      </c>
      <c r="K170" s="1">
        <v>480266</v>
      </c>
      <c r="L170" s="4">
        <v>15000</v>
      </c>
      <c r="M170" s="4">
        <v>15000</v>
      </c>
      <c r="N170" s="1">
        <v>450266</v>
      </c>
      <c r="O170" s="1">
        <v>18761.083333333332</v>
      </c>
    </row>
    <row r="171" spans="1:15" x14ac:dyDescent="0.25">
      <c r="A171" s="2" t="s">
        <v>212</v>
      </c>
      <c r="B171" s="10">
        <v>92</v>
      </c>
      <c r="C171" s="2">
        <v>38</v>
      </c>
      <c r="D171" s="1">
        <v>1745800</v>
      </c>
      <c r="E171" s="4">
        <v>192038</v>
      </c>
      <c r="F171" s="5">
        <v>15000</v>
      </c>
      <c r="G171" s="1">
        <v>1952838</v>
      </c>
      <c r="H171" s="1">
        <v>1420000</v>
      </c>
      <c r="I171" s="4">
        <v>532838</v>
      </c>
      <c r="J171" s="5">
        <v>15000</v>
      </c>
      <c r="K171" s="1">
        <v>517838</v>
      </c>
      <c r="L171" s="4">
        <v>15000</v>
      </c>
      <c r="M171" s="4">
        <v>15000</v>
      </c>
      <c r="N171" s="1">
        <v>487838</v>
      </c>
      <c r="O171" s="1">
        <v>20326.583333333332</v>
      </c>
    </row>
    <row r="172" spans="1:15" x14ac:dyDescent="0.25">
      <c r="A172" s="3" t="s">
        <v>213</v>
      </c>
      <c r="B172" s="10">
        <v>84</v>
      </c>
      <c r="C172" s="3">
        <v>38</v>
      </c>
      <c r="D172" s="1">
        <v>1660600</v>
      </c>
      <c r="E172" s="4">
        <v>182666</v>
      </c>
      <c r="F172" s="5">
        <v>15000</v>
      </c>
      <c r="G172" s="1">
        <v>1858266</v>
      </c>
      <c r="H172" s="1">
        <v>1363000</v>
      </c>
      <c r="I172" s="4">
        <v>495266</v>
      </c>
      <c r="J172" s="5">
        <v>15000</v>
      </c>
      <c r="K172" s="1">
        <v>480266</v>
      </c>
      <c r="L172" s="4">
        <v>15000</v>
      </c>
      <c r="M172" s="4">
        <v>15000</v>
      </c>
      <c r="N172" s="1">
        <v>450266</v>
      </c>
      <c r="O172" s="1">
        <v>18761.083333333332</v>
      </c>
    </row>
    <row r="173" spans="1:15" x14ac:dyDescent="0.25">
      <c r="A173" s="2" t="s">
        <v>214</v>
      </c>
      <c r="B173" s="10">
        <v>84</v>
      </c>
      <c r="C173" s="2">
        <v>38</v>
      </c>
      <c r="D173" s="1">
        <v>1660600</v>
      </c>
      <c r="E173" s="4">
        <v>182666</v>
      </c>
      <c r="F173" s="5">
        <v>15000</v>
      </c>
      <c r="G173" s="1">
        <v>1858266</v>
      </c>
      <c r="H173" s="1">
        <v>1363000</v>
      </c>
      <c r="I173" s="4">
        <v>495266</v>
      </c>
      <c r="J173" s="5">
        <v>15000</v>
      </c>
      <c r="K173" s="1">
        <v>480266</v>
      </c>
      <c r="L173" s="4">
        <v>15000</v>
      </c>
      <c r="M173" s="4">
        <v>15000</v>
      </c>
      <c r="N173" s="1">
        <v>450266</v>
      </c>
      <c r="O173" s="1">
        <v>18761.083333333332</v>
      </c>
    </row>
    <row r="174" spans="1:15" x14ac:dyDescent="0.25">
      <c r="A174" s="2" t="s">
        <v>0</v>
      </c>
      <c r="B174" s="10">
        <v>96</v>
      </c>
      <c r="C174" s="2">
        <v>0</v>
      </c>
      <c r="D174" s="11">
        <v>0</v>
      </c>
      <c r="E174" s="42">
        <v>0</v>
      </c>
      <c r="F174" s="42">
        <v>0</v>
      </c>
      <c r="G174" s="12">
        <v>0</v>
      </c>
      <c r="H174" s="12">
        <v>0</v>
      </c>
      <c r="I174" s="42">
        <v>0</v>
      </c>
      <c r="J174" s="42">
        <v>0</v>
      </c>
      <c r="K174" s="12">
        <v>0</v>
      </c>
      <c r="L174" s="42"/>
      <c r="M174" s="42"/>
      <c r="N174" s="12"/>
      <c r="O174" s="54">
        <v>0</v>
      </c>
    </row>
    <row r="175" spans="1:15" x14ac:dyDescent="0.25">
      <c r="A175" s="2" t="s">
        <v>1</v>
      </c>
      <c r="B175" s="10">
        <v>96</v>
      </c>
      <c r="C175" s="2">
        <v>0</v>
      </c>
      <c r="D175" s="11">
        <v>0</v>
      </c>
      <c r="E175" s="52">
        <v>0</v>
      </c>
      <c r="F175" s="52">
        <v>0</v>
      </c>
      <c r="G175" s="11">
        <v>0</v>
      </c>
      <c r="H175" s="11">
        <v>0</v>
      </c>
      <c r="I175" s="52">
        <v>0</v>
      </c>
      <c r="J175" s="52">
        <v>0</v>
      </c>
      <c r="K175" s="11">
        <v>0</v>
      </c>
      <c r="L175" s="52"/>
      <c r="M175" s="52"/>
      <c r="N175" s="11"/>
      <c r="O175" s="53">
        <v>0</v>
      </c>
    </row>
    <row r="176" spans="1:15" x14ac:dyDescent="0.25">
      <c r="A176" s="2" t="s">
        <v>2</v>
      </c>
      <c r="B176" s="10">
        <v>96</v>
      </c>
      <c r="C176" s="2">
        <v>0</v>
      </c>
      <c r="D176" s="11">
        <v>0</v>
      </c>
      <c r="E176" s="42">
        <v>0</v>
      </c>
      <c r="F176" s="42">
        <v>0</v>
      </c>
      <c r="G176" s="12">
        <v>0</v>
      </c>
      <c r="H176" s="12">
        <v>0</v>
      </c>
      <c r="I176" s="42">
        <v>0</v>
      </c>
      <c r="J176" s="42">
        <v>0</v>
      </c>
      <c r="K176" s="12">
        <v>0</v>
      </c>
      <c r="L176" s="42"/>
      <c r="M176" s="42"/>
      <c r="N176" s="12"/>
      <c r="O176" s="54">
        <v>0</v>
      </c>
    </row>
    <row r="177" spans="1:15" x14ac:dyDescent="0.25">
      <c r="A177" s="2" t="s">
        <v>3</v>
      </c>
      <c r="B177" s="10">
        <v>96</v>
      </c>
      <c r="C177" s="2">
        <v>0</v>
      </c>
      <c r="D177" s="11">
        <v>0</v>
      </c>
      <c r="E177" s="52">
        <v>0</v>
      </c>
      <c r="F177" s="52">
        <v>0</v>
      </c>
      <c r="G177" s="11">
        <v>0</v>
      </c>
      <c r="H177" s="11">
        <v>0</v>
      </c>
      <c r="I177" s="52">
        <v>0</v>
      </c>
      <c r="J177" s="52">
        <v>0</v>
      </c>
      <c r="K177" s="11">
        <v>0</v>
      </c>
      <c r="L177" s="52"/>
      <c r="M177" s="52"/>
      <c r="N177" s="11"/>
      <c r="O177" s="53">
        <v>0</v>
      </c>
    </row>
    <row r="178" spans="1:15" x14ac:dyDescent="0.25">
      <c r="A178" s="2" t="s">
        <v>4</v>
      </c>
      <c r="B178" s="10">
        <v>96</v>
      </c>
      <c r="C178" s="2">
        <v>0</v>
      </c>
      <c r="D178" s="11">
        <v>0</v>
      </c>
      <c r="E178" s="42">
        <v>0</v>
      </c>
      <c r="F178" s="42">
        <v>0</v>
      </c>
      <c r="G178" s="12">
        <v>0</v>
      </c>
      <c r="H178" s="12">
        <v>0</v>
      </c>
      <c r="I178" s="42">
        <v>0</v>
      </c>
      <c r="J178" s="42">
        <v>0</v>
      </c>
      <c r="K178" s="12">
        <v>0</v>
      </c>
      <c r="L178" s="42"/>
      <c r="M178" s="42"/>
      <c r="N178" s="12"/>
      <c r="O178" s="54">
        <v>0</v>
      </c>
    </row>
    <row r="179" spans="1:15" x14ac:dyDescent="0.25">
      <c r="A179" s="2" t="s">
        <v>5</v>
      </c>
      <c r="B179" s="10">
        <v>96</v>
      </c>
      <c r="C179" s="2">
        <v>0</v>
      </c>
      <c r="D179" s="11">
        <v>0</v>
      </c>
      <c r="E179" s="52">
        <v>0</v>
      </c>
      <c r="F179" s="52">
        <v>0</v>
      </c>
      <c r="G179" s="11">
        <v>0</v>
      </c>
      <c r="H179" s="11">
        <v>0</v>
      </c>
      <c r="I179" s="52">
        <v>0</v>
      </c>
      <c r="J179" s="52">
        <v>0</v>
      </c>
      <c r="K179" s="11">
        <v>0</v>
      </c>
      <c r="L179" s="52"/>
      <c r="M179" s="52"/>
      <c r="N179" s="11"/>
      <c r="O179" s="53">
        <v>0</v>
      </c>
    </row>
    <row r="180" spans="1:15" x14ac:dyDescent="0.25">
      <c r="A180" s="2" t="s">
        <v>6</v>
      </c>
      <c r="B180" s="10">
        <v>96</v>
      </c>
      <c r="C180" s="2">
        <v>0</v>
      </c>
      <c r="D180" s="11">
        <v>0</v>
      </c>
      <c r="E180" s="42">
        <v>0</v>
      </c>
      <c r="F180" s="42">
        <v>0</v>
      </c>
      <c r="G180" s="12">
        <v>0</v>
      </c>
      <c r="H180" s="12">
        <v>0</v>
      </c>
      <c r="I180" s="42">
        <v>0</v>
      </c>
      <c r="J180" s="42">
        <v>0</v>
      </c>
      <c r="K180" s="12">
        <v>0</v>
      </c>
      <c r="L180" s="42"/>
      <c r="M180" s="42"/>
      <c r="N180" s="12"/>
      <c r="O180" s="54">
        <v>0</v>
      </c>
    </row>
    <row r="181" spans="1:15" x14ac:dyDescent="0.25">
      <c r="A181" s="2" t="s">
        <v>7</v>
      </c>
      <c r="B181" s="10">
        <v>96</v>
      </c>
      <c r="C181" s="2">
        <v>0</v>
      </c>
      <c r="D181" s="11">
        <v>0</v>
      </c>
      <c r="E181" s="52">
        <v>0</v>
      </c>
      <c r="F181" s="52">
        <v>0</v>
      </c>
      <c r="G181" s="11">
        <v>0</v>
      </c>
      <c r="H181" s="11">
        <v>0</v>
      </c>
      <c r="I181" s="52">
        <v>0</v>
      </c>
      <c r="J181" s="52">
        <v>0</v>
      </c>
      <c r="K181" s="11">
        <v>0</v>
      </c>
      <c r="L181" s="52"/>
      <c r="M181" s="52"/>
      <c r="N181" s="11"/>
      <c r="O181" s="53">
        <v>0</v>
      </c>
    </row>
    <row r="182" spans="1:15" x14ac:dyDescent="0.25">
      <c r="A182" s="2" t="s">
        <v>8</v>
      </c>
      <c r="B182" s="10">
        <v>96</v>
      </c>
      <c r="C182" s="2">
        <v>0</v>
      </c>
      <c r="D182" s="11">
        <v>0</v>
      </c>
      <c r="E182" s="42">
        <v>0</v>
      </c>
      <c r="F182" s="42">
        <v>0</v>
      </c>
      <c r="G182" s="12">
        <v>0</v>
      </c>
      <c r="H182" s="12">
        <v>0</v>
      </c>
      <c r="I182" s="42">
        <v>0</v>
      </c>
      <c r="J182" s="42">
        <v>0</v>
      </c>
      <c r="K182" s="12">
        <v>0</v>
      </c>
      <c r="L182" s="42"/>
      <c r="M182" s="42"/>
      <c r="N182" s="12"/>
      <c r="O182" s="54">
        <v>0</v>
      </c>
    </row>
    <row r="183" spans="1:15" x14ac:dyDescent="0.25">
      <c r="A183" s="2" t="s">
        <v>9</v>
      </c>
      <c r="B183" s="10">
        <v>96</v>
      </c>
      <c r="C183" s="2">
        <v>0</v>
      </c>
      <c r="D183" s="11">
        <v>0</v>
      </c>
      <c r="E183" s="52">
        <v>0</v>
      </c>
      <c r="F183" s="52">
        <v>0</v>
      </c>
      <c r="G183" s="11">
        <v>0</v>
      </c>
      <c r="H183" s="11">
        <v>0</v>
      </c>
      <c r="I183" s="52">
        <v>0</v>
      </c>
      <c r="J183" s="52">
        <v>0</v>
      </c>
      <c r="K183" s="11">
        <v>0</v>
      </c>
      <c r="L183" s="52"/>
      <c r="M183" s="52"/>
      <c r="N183" s="11"/>
      <c r="O183" s="53">
        <v>0</v>
      </c>
    </row>
    <row r="184" spans="1:15" x14ac:dyDescent="0.25">
      <c r="A184" s="2" t="s">
        <v>10</v>
      </c>
      <c r="B184" s="10">
        <v>96</v>
      </c>
      <c r="C184" s="2">
        <v>0</v>
      </c>
      <c r="D184" s="11">
        <v>0</v>
      </c>
      <c r="E184" s="42">
        <v>0</v>
      </c>
      <c r="F184" s="42">
        <v>0</v>
      </c>
      <c r="G184" s="12">
        <v>0</v>
      </c>
      <c r="H184" s="12">
        <v>0</v>
      </c>
      <c r="I184" s="42">
        <v>0</v>
      </c>
      <c r="J184" s="42">
        <v>0</v>
      </c>
      <c r="K184" s="12">
        <v>0</v>
      </c>
      <c r="L184" s="42"/>
      <c r="M184" s="42"/>
      <c r="N184" s="12"/>
      <c r="O184" s="54">
        <v>0</v>
      </c>
    </row>
    <row r="185" spans="1:15" x14ac:dyDescent="0.25">
      <c r="A185" s="2" t="s">
        <v>11</v>
      </c>
      <c r="B185" s="10">
        <v>85</v>
      </c>
      <c r="C185" s="2">
        <v>0</v>
      </c>
      <c r="D185" s="11">
        <v>0</v>
      </c>
      <c r="E185" s="52">
        <v>0</v>
      </c>
      <c r="F185" s="52">
        <v>0</v>
      </c>
      <c r="G185" s="11">
        <v>0</v>
      </c>
      <c r="H185" s="11">
        <v>0</v>
      </c>
      <c r="I185" s="52">
        <v>0</v>
      </c>
      <c r="J185" s="52">
        <v>0</v>
      </c>
      <c r="K185" s="11">
        <v>0</v>
      </c>
      <c r="L185" s="52"/>
      <c r="M185" s="52"/>
      <c r="N185" s="11"/>
      <c r="O185" s="53">
        <v>0</v>
      </c>
    </row>
    <row r="186" spans="1:15" x14ac:dyDescent="0.25">
      <c r="A186" s="2" t="s">
        <v>12</v>
      </c>
      <c r="B186" s="10">
        <v>80</v>
      </c>
      <c r="C186" s="2">
        <v>0</v>
      </c>
      <c r="D186" s="11">
        <v>0</v>
      </c>
      <c r="E186" s="42">
        <v>0</v>
      </c>
      <c r="F186" s="42">
        <v>0</v>
      </c>
      <c r="G186" s="12">
        <v>0</v>
      </c>
      <c r="H186" s="12">
        <v>0</v>
      </c>
      <c r="I186" s="42">
        <v>0</v>
      </c>
      <c r="J186" s="42">
        <v>0</v>
      </c>
      <c r="K186" s="12">
        <v>0</v>
      </c>
      <c r="L186" s="42"/>
      <c r="M186" s="42"/>
      <c r="N186" s="12"/>
      <c r="O186" s="54">
        <v>0</v>
      </c>
    </row>
    <row r="187" spans="1:15" x14ac:dyDescent="0.25">
      <c r="A187" s="2" t="s">
        <v>13</v>
      </c>
      <c r="B187" s="10">
        <v>80</v>
      </c>
      <c r="C187" s="2">
        <v>0</v>
      </c>
      <c r="D187" s="11">
        <v>0</v>
      </c>
      <c r="E187" s="52">
        <v>0</v>
      </c>
      <c r="F187" s="52">
        <v>0</v>
      </c>
      <c r="G187" s="11">
        <v>0</v>
      </c>
      <c r="H187" s="11">
        <v>0</v>
      </c>
      <c r="I187" s="52">
        <v>0</v>
      </c>
      <c r="J187" s="52">
        <v>0</v>
      </c>
      <c r="K187" s="11">
        <v>0</v>
      </c>
      <c r="L187" s="52"/>
      <c r="M187" s="52"/>
      <c r="N187" s="11"/>
      <c r="O187" s="53">
        <v>0</v>
      </c>
    </row>
    <row r="188" spans="1:15" x14ac:dyDescent="0.25">
      <c r="A188" s="2" t="s">
        <v>14</v>
      </c>
      <c r="B188" s="10">
        <v>80</v>
      </c>
      <c r="C188" s="2">
        <v>0</v>
      </c>
      <c r="D188" s="11">
        <v>0</v>
      </c>
      <c r="E188" s="42">
        <v>0</v>
      </c>
      <c r="F188" s="42">
        <v>0</v>
      </c>
      <c r="G188" s="12">
        <v>0</v>
      </c>
      <c r="H188" s="12">
        <v>0</v>
      </c>
      <c r="I188" s="42">
        <v>0</v>
      </c>
      <c r="J188" s="42">
        <v>0</v>
      </c>
      <c r="K188" s="12">
        <v>0</v>
      </c>
      <c r="L188" s="42"/>
      <c r="M188" s="42"/>
      <c r="N188" s="12"/>
      <c r="O188" s="54">
        <v>0</v>
      </c>
    </row>
    <row r="189" spans="1:15" x14ac:dyDescent="0.25">
      <c r="A189" s="2" t="s">
        <v>15</v>
      </c>
      <c r="B189" s="10">
        <v>80</v>
      </c>
      <c r="C189" s="2">
        <v>0</v>
      </c>
      <c r="D189" s="11">
        <v>0</v>
      </c>
      <c r="E189" s="52">
        <v>0</v>
      </c>
      <c r="F189" s="52">
        <v>0</v>
      </c>
      <c r="G189" s="11">
        <v>0</v>
      </c>
      <c r="H189" s="11">
        <v>0</v>
      </c>
      <c r="I189" s="52">
        <v>0</v>
      </c>
      <c r="J189" s="52">
        <v>0</v>
      </c>
      <c r="K189" s="11">
        <v>0</v>
      </c>
      <c r="L189" s="52"/>
      <c r="M189" s="52"/>
      <c r="N189" s="11"/>
      <c r="O189" s="53">
        <v>0</v>
      </c>
    </row>
    <row r="190" spans="1:15" x14ac:dyDescent="0.25">
      <c r="A190" s="2" t="s">
        <v>16</v>
      </c>
      <c r="B190" s="10">
        <v>80</v>
      </c>
      <c r="C190" s="2">
        <v>0</v>
      </c>
      <c r="D190" s="11">
        <v>0</v>
      </c>
      <c r="E190" s="42">
        <v>0</v>
      </c>
      <c r="F190" s="42">
        <v>0</v>
      </c>
      <c r="G190" s="12">
        <v>0</v>
      </c>
      <c r="H190" s="12">
        <v>0</v>
      </c>
      <c r="I190" s="42">
        <v>0</v>
      </c>
      <c r="J190" s="42">
        <v>0</v>
      </c>
      <c r="K190" s="12">
        <v>0</v>
      </c>
      <c r="L190" s="42"/>
      <c r="M190" s="42"/>
      <c r="N190" s="12"/>
      <c r="O190" s="54">
        <v>0</v>
      </c>
    </row>
    <row r="191" spans="1:15" x14ac:dyDescent="0.25">
      <c r="A191" s="2" t="s">
        <v>17</v>
      </c>
      <c r="B191" s="10">
        <v>80</v>
      </c>
      <c r="C191" s="2">
        <v>0</v>
      </c>
      <c r="D191" s="11">
        <v>0</v>
      </c>
      <c r="E191" s="52">
        <v>0</v>
      </c>
      <c r="F191" s="52">
        <v>0</v>
      </c>
      <c r="G191" s="11">
        <v>0</v>
      </c>
      <c r="H191" s="11">
        <v>0</v>
      </c>
      <c r="I191" s="52">
        <v>0</v>
      </c>
      <c r="J191" s="52">
        <v>0</v>
      </c>
      <c r="K191" s="11">
        <v>0</v>
      </c>
      <c r="L191" s="52"/>
      <c r="M191" s="52"/>
      <c r="N191" s="11"/>
      <c r="O191" s="53">
        <v>0</v>
      </c>
    </row>
    <row r="192" spans="1:15" x14ac:dyDescent="0.25">
      <c r="A192" s="2" t="s">
        <v>18</v>
      </c>
      <c r="B192" s="10">
        <v>80</v>
      </c>
      <c r="C192" s="2">
        <v>0</v>
      </c>
      <c r="D192" s="11">
        <v>0</v>
      </c>
      <c r="E192" s="42">
        <v>0</v>
      </c>
      <c r="F192" s="42">
        <v>0</v>
      </c>
      <c r="G192" s="12">
        <v>0</v>
      </c>
      <c r="H192" s="12">
        <v>0</v>
      </c>
      <c r="I192" s="42">
        <v>0</v>
      </c>
      <c r="J192" s="42">
        <v>0</v>
      </c>
      <c r="K192" s="12">
        <v>0</v>
      </c>
      <c r="L192" s="42"/>
      <c r="M192" s="42"/>
      <c r="N192" s="12"/>
      <c r="O192" s="54">
        <v>0</v>
      </c>
    </row>
    <row r="193" spans="1:15" x14ac:dyDescent="0.25">
      <c r="A193" s="2" t="s">
        <v>19</v>
      </c>
      <c r="B193" s="10">
        <v>80</v>
      </c>
      <c r="C193" s="2">
        <v>0</v>
      </c>
      <c r="D193" s="11">
        <v>0</v>
      </c>
      <c r="E193" s="52">
        <v>0</v>
      </c>
      <c r="F193" s="52">
        <v>0</v>
      </c>
      <c r="G193" s="11">
        <v>0</v>
      </c>
      <c r="H193" s="11">
        <v>0</v>
      </c>
      <c r="I193" s="52">
        <v>0</v>
      </c>
      <c r="J193" s="52">
        <v>0</v>
      </c>
      <c r="K193" s="11">
        <v>0</v>
      </c>
      <c r="L193" s="52"/>
      <c r="M193" s="52"/>
      <c r="N193" s="11"/>
      <c r="O193" s="53">
        <v>0</v>
      </c>
    </row>
    <row r="194" spans="1:15" x14ac:dyDescent="0.25">
      <c r="A194" s="2" t="s">
        <v>20</v>
      </c>
      <c r="B194" s="10">
        <v>80</v>
      </c>
      <c r="C194" s="2">
        <v>0</v>
      </c>
      <c r="D194" s="11">
        <v>0</v>
      </c>
      <c r="E194" s="42">
        <v>0</v>
      </c>
      <c r="F194" s="42">
        <v>0</v>
      </c>
      <c r="G194" s="12">
        <v>0</v>
      </c>
      <c r="H194" s="12">
        <v>0</v>
      </c>
      <c r="I194" s="42">
        <v>0</v>
      </c>
      <c r="J194" s="42">
        <v>0</v>
      </c>
      <c r="K194" s="12">
        <v>0</v>
      </c>
      <c r="L194" s="42"/>
      <c r="M194" s="42"/>
      <c r="N194" s="12"/>
      <c r="O194" s="54">
        <v>0</v>
      </c>
    </row>
    <row r="195" spans="1:15" x14ac:dyDescent="0.25">
      <c r="A195" s="2" t="s">
        <v>21</v>
      </c>
      <c r="B195" s="10">
        <v>80</v>
      </c>
      <c r="C195" s="2">
        <v>0</v>
      </c>
      <c r="D195" s="11">
        <v>0</v>
      </c>
      <c r="E195" s="52">
        <v>0</v>
      </c>
      <c r="F195" s="52">
        <v>0</v>
      </c>
      <c r="G195" s="11">
        <v>0</v>
      </c>
      <c r="H195" s="11">
        <v>0</v>
      </c>
      <c r="I195" s="52">
        <v>0</v>
      </c>
      <c r="J195" s="52">
        <v>0</v>
      </c>
      <c r="K195" s="11">
        <v>0</v>
      </c>
      <c r="L195" s="52"/>
      <c r="M195" s="52"/>
      <c r="N195" s="11"/>
      <c r="O195" s="53">
        <v>0</v>
      </c>
    </row>
    <row r="196" spans="1:15" x14ac:dyDescent="0.25">
      <c r="A196" s="2" t="s">
        <v>22</v>
      </c>
      <c r="B196" s="10">
        <v>80</v>
      </c>
      <c r="C196" s="2">
        <v>0</v>
      </c>
      <c r="D196" s="11">
        <v>0</v>
      </c>
      <c r="E196" s="42">
        <v>0</v>
      </c>
      <c r="F196" s="42">
        <v>0</v>
      </c>
      <c r="G196" s="12">
        <v>0</v>
      </c>
      <c r="H196" s="12">
        <v>0</v>
      </c>
      <c r="I196" s="42">
        <v>0</v>
      </c>
      <c r="J196" s="42">
        <v>0</v>
      </c>
      <c r="K196" s="12">
        <v>0</v>
      </c>
      <c r="L196" s="42"/>
      <c r="M196" s="42"/>
      <c r="N196" s="12"/>
      <c r="O196" s="54">
        <v>0</v>
      </c>
    </row>
    <row r="197" spans="1:15" x14ac:dyDescent="0.25">
      <c r="A197" s="2" t="s">
        <v>23</v>
      </c>
      <c r="B197" s="10">
        <v>80</v>
      </c>
      <c r="C197" s="2">
        <v>0</v>
      </c>
      <c r="D197" s="11">
        <v>0</v>
      </c>
      <c r="E197" s="52">
        <v>0</v>
      </c>
      <c r="F197" s="52">
        <v>0</v>
      </c>
      <c r="G197" s="11">
        <v>0</v>
      </c>
      <c r="H197" s="11">
        <v>0</v>
      </c>
      <c r="I197" s="52">
        <v>0</v>
      </c>
      <c r="J197" s="52">
        <v>0</v>
      </c>
      <c r="K197" s="11">
        <v>0</v>
      </c>
      <c r="L197" s="52"/>
      <c r="M197" s="52"/>
      <c r="N197" s="11"/>
      <c r="O197" s="53">
        <v>0</v>
      </c>
    </row>
    <row r="198" spans="1:15" x14ac:dyDescent="0.25">
      <c r="A198" s="2" t="s">
        <v>24</v>
      </c>
      <c r="B198" s="10">
        <v>80</v>
      </c>
      <c r="C198" s="2">
        <v>0</v>
      </c>
      <c r="D198" s="11">
        <v>0</v>
      </c>
      <c r="E198" s="42">
        <v>0</v>
      </c>
      <c r="F198" s="42">
        <v>0</v>
      </c>
      <c r="G198" s="12">
        <v>0</v>
      </c>
      <c r="H198" s="12">
        <v>0</v>
      </c>
      <c r="I198" s="42">
        <v>0</v>
      </c>
      <c r="J198" s="42">
        <v>0</v>
      </c>
      <c r="K198" s="12">
        <v>0</v>
      </c>
      <c r="L198" s="42"/>
      <c r="M198" s="42"/>
      <c r="N198" s="12"/>
      <c r="O198" s="54">
        <v>0</v>
      </c>
    </row>
    <row r="199" spans="1:15" x14ac:dyDescent="0.25">
      <c r="A199" s="2" t="s">
        <v>25</v>
      </c>
      <c r="B199" s="10">
        <v>96</v>
      </c>
      <c r="C199" s="2">
        <v>0</v>
      </c>
      <c r="D199" s="11">
        <v>0</v>
      </c>
      <c r="E199" s="52">
        <v>0</v>
      </c>
      <c r="F199" s="52">
        <v>0</v>
      </c>
      <c r="G199" s="11">
        <v>0</v>
      </c>
      <c r="H199" s="11">
        <v>0</v>
      </c>
      <c r="I199" s="52">
        <v>0</v>
      </c>
      <c r="J199" s="52">
        <v>0</v>
      </c>
      <c r="K199" s="11">
        <v>0</v>
      </c>
      <c r="L199" s="52"/>
      <c r="M199" s="52"/>
      <c r="N199" s="11"/>
      <c r="O199" s="53">
        <v>0</v>
      </c>
    </row>
    <row r="200" spans="1:15" x14ac:dyDescent="0.25">
      <c r="A200" s="2" t="s">
        <v>26</v>
      </c>
      <c r="B200" s="10">
        <v>96</v>
      </c>
      <c r="C200" s="2">
        <v>0</v>
      </c>
      <c r="D200" s="11">
        <v>0</v>
      </c>
      <c r="E200" s="42">
        <v>0</v>
      </c>
      <c r="F200" s="42">
        <v>0</v>
      </c>
      <c r="G200" s="12">
        <v>0</v>
      </c>
      <c r="H200" s="12">
        <v>0</v>
      </c>
      <c r="I200" s="42">
        <v>0</v>
      </c>
      <c r="J200" s="42">
        <v>0</v>
      </c>
      <c r="K200" s="12">
        <v>0</v>
      </c>
      <c r="L200" s="42"/>
      <c r="M200" s="42"/>
      <c r="N200" s="12"/>
      <c r="O200" s="54">
        <v>0</v>
      </c>
    </row>
    <row r="201" spans="1:15" x14ac:dyDescent="0.25">
      <c r="A201" s="2" t="s">
        <v>27</v>
      </c>
      <c r="B201" s="10">
        <v>96</v>
      </c>
      <c r="C201" s="2">
        <v>0</v>
      </c>
      <c r="D201" s="11">
        <v>0</v>
      </c>
      <c r="E201" s="52">
        <v>0</v>
      </c>
      <c r="F201" s="52">
        <v>0</v>
      </c>
      <c r="G201" s="11">
        <v>0</v>
      </c>
      <c r="H201" s="11">
        <v>0</v>
      </c>
      <c r="I201" s="52">
        <v>0</v>
      </c>
      <c r="J201" s="52">
        <v>0</v>
      </c>
      <c r="K201" s="11">
        <v>0</v>
      </c>
      <c r="L201" s="52"/>
      <c r="M201" s="52"/>
      <c r="N201" s="11"/>
      <c r="O201" s="53">
        <v>0</v>
      </c>
    </row>
    <row r="202" spans="1:15" x14ac:dyDescent="0.25">
      <c r="A202" s="2" t="s">
        <v>28</v>
      </c>
      <c r="B202" s="10">
        <v>96</v>
      </c>
      <c r="C202" s="2">
        <v>0</v>
      </c>
      <c r="D202" s="11">
        <v>0</v>
      </c>
      <c r="E202" s="42">
        <v>0</v>
      </c>
      <c r="F202" s="42">
        <v>0</v>
      </c>
      <c r="G202" s="12">
        <v>0</v>
      </c>
      <c r="H202" s="12">
        <v>0</v>
      </c>
      <c r="I202" s="42">
        <v>0</v>
      </c>
      <c r="J202" s="42">
        <v>0</v>
      </c>
      <c r="K202" s="12">
        <v>0</v>
      </c>
      <c r="L202" s="42"/>
      <c r="M202" s="42"/>
      <c r="N202" s="12"/>
      <c r="O202" s="54">
        <v>0</v>
      </c>
    </row>
    <row r="203" spans="1:15" x14ac:dyDescent="0.25">
      <c r="A203" s="2" t="s">
        <v>29</v>
      </c>
      <c r="B203" s="10">
        <v>96</v>
      </c>
      <c r="C203" s="2">
        <v>0</v>
      </c>
      <c r="D203" s="11">
        <v>0</v>
      </c>
      <c r="E203" s="52">
        <v>0</v>
      </c>
      <c r="F203" s="52">
        <v>0</v>
      </c>
      <c r="G203" s="11">
        <v>0</v>
      </c>
      <c r="H203" s="11">
        <v>0</v>
      </c>
      <c r="I203" s="52">
        <v>0</v>
      </c>
      <c r="J203" s="52">
        <v>0</v>
      </c>
      <c r="K203" s="11">
        <v>0</v>
      </c>
      <c r="L203" s="52"/>
      <c r="M203" s="52"/>
      <c r="N203" s="11"/>
      <c r="O203" s="53">
        <v>0</v>
      </c>
    </row>
    <row r="204" spans="1:15" x14ac:dyDescent="0.25">
      <c r="A204" s="2" t="s">
        <v>30</v>
      </c>
      <c r="B204" s="10">
        <v>96</v>
      </c>
      <c r="C204" s="2">
        <v>0</v>
      </c>
      <c r="D204" s="11">
        <v>0</v>
      </c>
      <c r="E204" s="42">
        <v>0</v>
      </c>
      <c r="F204" s="42">
        <v>0</v>
      </c>
      <c r="G204" s="12">
        <v>0</v>
      </c>
      <c r="H204" s="12">
        <v>0</v>
      </c>
      <c r="I204" s="42">
        <v>0</v>
      </c>
      <c r="J204" s="42">
        <v>0</v>
      </c>
      <c r="K204" s="12">
        <v>0</v>
      </c>
      <c r="L204" s="42"/>
      <c r="M204" s="42"/>
      <c r="N204" s="12"/>
      <c r="O204" s="54">
        <v>0</v>
      </c>
    </row>
    <row r="205" spans="1:15" x14ac:dyDescent="0.25">
      <c r="A205" s="2" t="s">
        <v>31</v>
      </c>
      <c r="B205" s="10">
        <v>96</v>
      </c>
      <c r="C205" s="2">
        <v>0</v>
      </c>
      <c r="D205" s="11">
        <v>0</v>
      </c>
      <c r="E205" s="52">
        <v>0</v>
      </c>
      <c r="F205" s="52">
        <v>0</v>
      </c>
      <c r="G205" s="11">
        <v>0</v>
      </c>
      <c r="H205" s="11">
        <v>0</v>
      </c>
      <c r="I205" s="52">
        <v>0</v>
      </c>
      <c r="J205" s="52">
        <v>0</v>
      </c>
      <c r="K205" s="11">
        <v>0</v>
      </c>
      <c r="L205" s="52"/>
      <c r="M205" s="52"/>
      <c r="N205" s="11"/>
      <c r="O205" s="53">
        <v>0</v>
      </c>
    </row>
    <row r="206" spans="1:15" x14ac:dyDescent="0.25">
      <c r="A206" s="2" t="s">
        <v>32</v>
      </c>
      <c r="B206" s="10">
        <v>96</v>
      </c>
      <c r="C206" s="2">
        <v>0</v>
      </c>
      <c r="D206" s="11">
        <v>0</v>
      </c>
      <c r="E206" s="42">
        <v>0</v>
      </c>
      <c r="F206" s="42">
        <v>0</v>
      </c>
      <c r="G206" s="12">
        <v>0</v>
      </c>
      <c r="H206" s="12">
        <v>0</v>
      </c>
      <c r="I206" s="42">
        <v>0</v>
      </c>
      <c r="J206" s="42">
        <v>0</v>
      </c>
      <c r="K206" s="12">
        <v>0</v>
      </c>
      <c r="L206" s="42"/>
      <c r="M206" s="42"/>
      <c r="N206" s="12"/>
      <c r="O206" s="54">
        <v>0</v>
      </c>
    </row>
    <row r="207" spans="1:15" x14ac:dyDescent="0.25">
      <c r="A207" s="2" t="s">
        <v>33</v>
      </c>
      <c r="B207" s="10">
        <v>96</v>
      </c>
      <c r="C207" s="2">
        <v>0</v>
      </c>
      <c r="D207" s="11">
        <v>0</v>
      </c>
      <c r="E207" s="52">
        <v>0</v>
      </c>
      <c r="F207" s="52">
        <v>0</v>
      </c>
      <c r="G207" s="11">
        <v>0</v>
      </c>
      <c r="H207" s="11">
        <v>0</v>
      </c>
      <c r="I207" s="52">
        <v>0</v>
      </c>
      <c r="J207" s="52">
        <v>0</v>
      </c>
      <c r="K207" s="11">
        <v>0</v>
      </c>
      <c r="L207" s="52"/>
      <c r="M207" s="52"/>
      <c r="N207" s="11"/>
      <c r="O207" s="53">
        <v>0</v>
      </c>
    </row>
    <row r="208" spans="1:15" x14ac:dyDescent="0.25">
      <c r="A208" s="2" t="s">
        <v>34</v>
      </c>
      <c r="B208" s="10">
        <v>96</v>
      </c>
      <c r="C208" s="2">
        <v>0</v>
      </c>
      <c r="D208" s="11">
        <v>0</v>
      </c>
      <c r="E208" s="42">
        <v>0</v>
      </c>
      <c r="F208" s="42">
        <v>0</v>
      </c>
      <c r="G208" s="12">
        <v>0</v>
      </c>
      <c r="H208" s="12">
        <v>0</v>
      </c>
      <c r="I208" s="42">
        <v>0</v>
      </c>
      <c r="J208" s="42">
        <v>0</v>
      </c>
      <c r="K208" s="12">
        <v>0</v>
      </c>
      <c r="L208" s="42"/>
      <c r="M208" s="42"/>
      <c r="N208" s="12"/>
      <c r="O208" s="54">
        <v>0</v>
      </c>
    </row>
    <row r="209" spans="1:15" x14ac:dyDescent="0.25">
      <c r="A209" s="2" t="s">
        <v>35</v>
      </c>
      <c r="B209" s="10">
        <v>96</v>
      </c>
      <c r="C209" s="2">
        <v>0</v>
      </c>
      <c r="D209" s="11">
        <v>0</v>
      </c>
      <c r="E209" s="52">
        <v>0</v>
      </c>
      <c r="F209" s="52">
        <v>0</v>
      </c>
      <c r="G209" s="11">
        <v>0</v>
      </c>
      <c r="H209" s="11">
        <v>0</v>
      </c>
      <c r="I209" s="52">
        <v>0</v>
      </c>
      <c r="J209" s="52">
        <v>0</v>
      </c>
      <c r="K209" s="11">
        <v>0</v>
      </c>
      <c r="L209" s="52"/>
      <c r="M209" s="52"/>
      <c r="N209" s="11"/>
      <c r="O209" s="53">
        <v>0</v>
      </c>
    </row>
    <row r="210" spans="1:15" x14ac:dyDescent="0.25">
      <c r="A210" s="2" t="s">
        <v>36</v>
      </c>
      <c r="B210" s="10">
        <v>96</v>
      </c>
      <c r="C210" s="2">
        <v>0</v>
      </c>
      <c r="D210" s="11">
        <v>0</v>
      </c>
      <c r="E210" s="42">
        <v>0</v>
      </c>
      <c r="F210" s="42">
        <v>0</v>
      </c>
      <c r="G210" s="12">
        <v>0</v>
      </c>
      <c r="H210" s="12">
        <v>0</v>
      </c>
      <c r="I210" s="42">
        <v>0</v>
      </c>
      <c r="J210" s="42">
        <v>0</v>
      </c>
      <c r="K210" s="12">
        <v>0</v>
      </c>
      <c r="L210" s="42"/>
      <c r="M210" s="42"/>
      <c r="N210" s="12"/>
      <c r="O210" s="54">
        <v>0</v>
      </c>
    </row>
    <row r="211" spans="1:15" x14ac:dyDescent="0.25">
      <c r="A211" s="2" t="s">
        <v>37</v>
      </c>
      <c r="B211" s="10">
        <v>96</v>
      </c>
      <c r="C211" s="2">
        <v>0</v>
      </c>
      <c r="D211" s="11">
        <v>0</v>
      </c>
      <c r="E211" s="52">
        <v>0</v>
      </c>
      <c r="F211" s="52">
        <v>0</v>
      </c>
      <c r="G211" s="11">
        <v>0</v>
      </c>
      <c r="H211" s="11">
        <v>0</v>
      </c>
      <c r="I211" s="52">
        <v>0</v>
      </c>
      <c r="J211" s="52">
        <v>0</v>
      </c>
      <c r="K211" s="11">
        <v>0</v>
      </c>
      <c r="L211" s="52"/>
      <c r="M211" s="52"/>
      <c r="N211" s="11"/>
      <c r="O211" s="53">
        <v>0</v>
      </c>
    </row>
    <row r="212" spans="1:15" x14ac:dyDescent="0.25">
      <c r="A212" s="2" t="s">
        <v>38</v>
      </c>
      <c r="B212" s="10">
        <v>100</v>
      </c>
      <c r="C212" s="2">
        <v>0</v>
      </c>
      <c r="D212" s="11">
        <v>0</v>
      </c>
      <c r="E212" s="42">
        <v>0</v>
      </c>
      <c r="F212" s="42">
        <v>0</v>
      </c>
      <c r="G212" s="12">
        <v>0</v>
      </c>
      <c r="H212" s="12">
        <v>0</v>
      </c>
      <c r="I212" s="42">
        <v>0</v>
      </c>
      <c r="J212" s="42">
        <v>0</v>
      </c>
      <c r="K212" s="12">
        <v>0</v>
      </c>
      <c r="L212" s="42"/>
      <c r="M212" s="42"/>
      <c r="N212" s="12"/>
      <c r="O212" s="54">
        <v>0</v>
      </c>
    </row>
    <row r="213" spans="1:15" x14ac:dyDescent="0.25">
      <c r="A213" s="2" t="s">
        <v>39</v>
      </c>
      <c r="B213" s="10">
        <v>96</v>
      </c>
      <c r="C213" s="2">
        <v>0</v>
      </c>
      <c r="D213" s="11">
        <v>0</v>
      </c>
      <c r="E213" s="52">
        <v>0</v>
      </c>
      <c r="F213" s="52">
        <v>0</v>
      </c>
      <c r="G213" s="11">
        <v>0</v>
      </c>
      <c r="H213" s="11">
        <v>0</v>
      </c>
      <c r="I213" s="52">
        <v>0</v>
      </c>
      <c r="J213" s="52">
        <v>0</v>
      </c>
      <c r="K213" s="11">
        <v>0</v>
      </c>
      <c r="L213" s="52"/>
      <c r="M213" s="52"/>
      <c r="N213" s="11"/>
      <c r="O213" s="53">
        <v>0</v>
      </c>
    </row>
    <row r="214" spans="1:15" x14ac:dyDescent="0.25">
      <c r="A214" s="2" t="s">
        <v>40</v>
      </c>
      <c r="B214" s="10">
        <v>96</v>
      </c>
      <c r="C214" s="2">
        <v>0</v>
      </c>
      <c r="D214" s="11">
        <v>0</v>
      </c>
      <c r="E214" s="42">
        <v>0</v>
      </c>
      <c r="F214" s="42">
        <v>0</v>
      </c>
      <c r="G214" s="12">
        <v>0</v>
      </c>
      <c r="H214" s="12">
        <v>0</v>
      </c>
      <c r="I214" s="42">
        <v>0</v>
      </c>
      <c r="J214" s="42">
        <v>0</v>
      </c>
      <c r="K214" s="12">
        <v>0</v>
      </c>
      <c r="L214" s="42"/>
      <c r="M214" s="42"/>
      <c r="N214" s="12"/>
      <c r="O214" s="54">
        <v>0</v>
      </c>
    </row>
    <row r="215" spans="1:15" x14ac:dyDescent="0.25">
      <c r="A215" s="2" t="s">
        <v>41</v>
      </c>
      <c r="B215" s="10">
        <v>96</v>
      </c>
      <c r="C215" s="2">
        <v>0</v>
      </c>
      <c r="D215" s="11">
        <v>0</v>
      </c>
      <c r="E215" s="52">
        <v>0</v>
      </c>
      <c r="F215" s="52">
        <v>0</v>
      </c>
      <c r="G215" s="11">
        <v>0</v>
      </c>
      <c r="H215" s="11">
        <v>0</v>
      </c>
      <c r="I215" s="52">
        <v>0</v>
      </c>
      <c r="J215" s="52">
        <v>0</v>
      </c>
      <c r="K215" s="11">
        <v>0</v>
      </c>
      <c r="L215" s="52"/>
      <c r="M215" s="52"/>
      <c r="N215" s="11"/>
      <c r="O215" s="53">
        <v>0</v>
      </c>
    </row>
    <row r="216" spans="1:15" x14ac:dyDescent="0.25">
      <c r="A216" s="2" t="s">
        <v>42</v>
      </c>
      <c r="B216" s="10">
        <v>96</v>
      </c>
      <c r="C216" s="2">
        <v>0</v>
      </c>
      <c r="D216" s="11">
        <v>0</v>
      </c>
      <c r="E216" s="42">
        <v>0</v>
      </c>
      <c r="F216" s="42">
        <v>0</v>
      </c>
      <c r="G216" s="12">
        <v>0</v>
      </c>
      <c r="H216" s="12">
        <v>0</v>
      </c>
      <c r="I216" s="42">
        <v>0</v>
      </c>
      <c r="J216" s="42">
        <v>0</v>
      </c>
      <c r="K216" s="12">
        <v>0</v>
      </c>
      <c r="L216" s="42"/>
      <c r="M216" s="42"/>
      <c r="N216" s="12"/>
      <c r="O216" s="54">
        <v>0</v>
      </c>
    </row>
    <row r="217" spans="1:15" x14ac:dyDescent="0.25">
      <c r="A217" s="58" t="s">
        <v>43</v>
      </c>
      <c r="B217" s="35">
        <v>96</v>
      </c>
      <c r="C217" s="58">
        <v>0</v>
      </c>
      <c r="D217" s="43">
        <v>0</v>
      </c>
      <c r="E217" s="63">
        <v>0</v>
      </c>
      <c r="F217" s="63">
        <v>0</v>
      </c>
      <c r="G217" s="43">
        <v>0</v>
      </c>
      <c r="H217" s="43">
        <v>0</v>
      </c>
      <c r="I217" s="63">
        <v>0</v>
      </c>
      <c r="J217" s="63">
        <v>0</v>
      </c>
      <c r="K217" s="43">
        <v>0</v>
      </c>
      <c r="L217" s="63"/>
      <c r="M217" s="63"/>
      <c r="N217" s="43"/>
      <c r="O217" s="64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71A7-C20E-435E-8D12-89E6CBA6AC69}">
  <dimension ref="A1:K19"/>
  <sheetViews>
    <sheetView workbookViewId="0">
      <selection activeCell="C24" sqref="C24"/>
    </sheetView>
  </sheetViews>
  <sheetFormatPr defaultRowHeight="15" x14ac:dyDescent="0.25"/>
  <cols>
    <col min="1" max="1" width="16.42578125" customWidth="1"/>
    <col min="2" max="2" width="17" customWidth="1"/>
    <col min="3" max="3" width="16.5703125" customWidth="1"/>
    <col min="4" max="4" width="16.42578125" customWidth="1"/>
    <col min="5" max="5" width="16" customWidth="1"/>
    <col min="6" max="6" width="16.85546875" customWidth="1"/>
    <col min="7" max="7" width="14.42578125" customWidth="1"/>
    <col min="8" max="8" width="12.28515625" customWidth="1"/>
    <col min="9" max="9" width="11.85546875" customWidth="1"/>
    <col min="10" max="10" width="14.42578125" customWidth="1"/>
    <col min="11" max="11" width="15.7109375" customWidth="1"/>
  </cols>
  <sheetData>
    <row r="1" spans="1:11" x14ac:dyDescent="0.25">
      <c r="A1" t="s">
        <v>225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</row>
    <row r="2" spans="1:11" x14ac:dyDescent="0.25">
      <c r="A2" s="65">
        <v>1150000</v>
      </c>
      <c r="B2" s="1">
        <v>12985</v>
      </c>
      <c r="C2" s="1">
        <v>9938.8799999999992</v>
      </c>
      <c r="D2" s="1">
        <v>8489.67</v>
      </c>
      <c r="E2" s="1">
        <v>7675.3</v>
      </c>
      <c r="F2" s="1">
        <v>7174.5</v>
      </c>
      <c r="G2" s="1">
        <v>37100</v>
      </c>
      <c r="H2" s="1">
        <v>28396.799999999999</v>
      </c>
      <c r="I2" s="1">
        <v>24256.2</v>
      </c>
      <c r="J2" s="1">
        <v>21929.428571428572</v>
      </c>
      <c r="K2" s="1">
        <v>20498.571428571431</v>
      </c>
    </row>
    <row r="3" spans="1:11" x14ac:dyDescent="0.25">
      <c r="A3" s="1">
        <v>1192000</v>
      </c>
      <c r="B3" s="1">
        <v>13459.23</v>
      </c>
      <c r="C3" s="1">
        <v>10301.86</v>
      </c>
      <c r="D3" s="1">
        <v>8799.73</v>
      </c>
      <c r="E3" s="1">
        <v>7955.61</v>
      </c>
      <c r="F3" s="1">
        <v>7436.53</v>
      </c>
      <c r="G3" s="1">
        <v>38454.942857142858</v>
      </c>
      <c r="H3" s="1">
        <v>29433.88571428572</v>
      </c>
      <c r="I3" s="1">
        <v>25142.085714285713</v>
      </c>
      <c r="J3" s="1">
        <v>22730.314285714285</v>
      </c>
      <c r="K3" s="1">
        <v>21247.228571428572</v>
      </c>
    </row>
    <row r="4" spans="1:11" x14ac:dyDescent="0.25">
      <c r="A4" s="1">
        <v>1171000</v>
      </c>
      <c r="B4" s="1">
        <v>13222.11</v>
      </c>
      <c r="C4" s="1">
        <v>10120.370000000001</v>
      </c>
      <c r="D4" s="1">
        <v>8644.7000000000007</v>
      </c>
      <c r="E4" s="1">
        <v>7815.46</v>
      </c>
      <c r="F4" s="1">
        <v>7305.52</v>
      </c>
      <c r="G4" s="1">
        <v>37777.457142857143</v>
      </c>
      <c r="H4" s="1">
        <v>28915.342857142863</v>
      </c>
      <c r="I4" s="1">
        <v>24699.142857142862</v>
      </c>
      <c r="J4" s="1">
        <v>22329.885714285716</v>
      </c>
      <c r="K4" s="1">
        <v>20872.914285714287</v>
      </c>
    </row>
    <row r="5" spans="1:11" x14ac:dyDescent="0.25">
      <c r="A5" s="1">
        <v>1406000</v>
      </c>
      <c r="B5" s="1">
        <v>15875.57</v>
      </c>
      <c r="C5" s="1">
        <v>12151.36</v>
      </c>
      <c r="D5" s="1">
        <v>10379.549999999999</v>
      </c>
      <c r="E5" s="1">
        <v>9383.89</v>
      </c>
      <c r="F5" s="1">
        <v>8771.61</v>
      </c>
      <c r="G5" s="1">
        <v>45358.771428571432</v>
      </c>
      <c r="H5" s="1">
        <v>34718.171428571433</v>
      </c>
      <c r="I5" s="1">
        <v>29655.857142857141</v>
      </c>
      <c r="J5" s="1">
        <v>26811.114285714284</v>
      </c>
      <c r="K5" s="1">
        <v>25061.742857142861</v>
      </c>
    </row>
    <row r="6" spans="1:11" x14ac:dyDescent="0.25">
      <c r="A6" s="1">
        <v>1476000</v>
      </c>
      <c r="B6" s="1">
        <v>16665.96</v>
      </c>
      <c r="C6" s="1">
        <v>12756.34</v>
      </c>
      <c r="D6" s="1">
        <v>10896.31</v>
      </c>
      <c r="E6" s="1">
        <v>9851.08</v>
      </c>
      <c r="F6" s="1">
        <v>9208.32</v>
      </c>
      <c r="G6" s="1">
        <v>47617.028571428571</v>
      </c>
      <c r="H6" s="1">
        <v>36446.685714285719</v>
      </c>
      <c r="I6" s="1">
        <v>31132.314285714285</v>
      </c>
      <c r="J6" s="1">
        <v>28145.942857142858</v>
      </c>
      <c r="K6" s="1">
        <v>26309.485714285714</v>
      </c>
    </row>
    <row r="7" spans="1:11" x14ac:dyDescent="0.25">
      <c r="A7" s="1">
        <v>1476300</v>
      </c>
      <c r="B7" s="1">
        <v>16669.349999999999</v>
      </c>
      <c r="C7" s="1">
        <v>12758.93</v>
      </c>
      <c r="D7" s="1">
        <v>10898.52</v>
      </c>
      <c r="E7" s="1">
        <v>9853.08</v>
      </c>
      <c r="F7" s="1">
        <v>9210.19</v>
      </c>
      <c r="G7" s="1">
        <v>47626.714285714283</v>
      </c>
      <c r="H7" s="1">
        <v>36454.08571428572</v>
      </c>
      <c r="I7" s="1">
        <v>31138.628571428573</v>
      </c>
      <c r="J7" s="1">
        <v>28151.657142857144</v>
      </c>
      <c r="K7" s="1">
        <v>26314.828571428574</v>
      </c>
    </row>
    <row r="8" spans="1:11" x14ac:dyDescent="0.25">
      <c r="A8" s="1">
        <v>1539000</v>
      </c>
      <c r="B8" s="1">
        <v>17377.310000000001</v>
      </c>
      <c r="C8" s="1">
        <v>13300.81</v>
      </c>
      <c r="D8" s="1">
        <v>11361.4</v>
      </c>
      <c r="E8" s="1">
        <v>10271.549999999999</v>
      </c>
      <c r="F8" s="1">
        <v>9601.36</v>
      </c>
      <c r="G8" s="1">
        <v>49649.457142857151</v>
      </c>
      <c r="H8" s="1">
        <v>38002.314285714288</v>
      </c>
      <c r="I8" s="1">
        <v>32461.142857142859</v>
      </c>
      <c r="J8" s="1">
        <v>29347.285714285714</v>
      </c>
      <c r="K8" s="1">
        <v>27432.457142857147</v>
      </c>
    </row>
    <row r="9" spans="1:11" x14ac:dyDescent="0.25">
      <c r="A9" s="1">
        <v>1567000</v>
      </c>
      <c r="B9" s="1">
        <v>17693.47</v>
      </c>
      <c r="C9" s="1">
        <v>13542.8</v>
      </c>
      <c r="D9" s="1">
        <v>11568.1</v>
      </c>
      <c r="E9" s="1">
        <v>10458.43</v>
      </c>
      <c r="F9" s="1">
        <v>9776.0400000000009</v>
      </c>
      <c r="G9" s="1">
        <v>50552.771428571432</v>
      </c>
      <c r="H9" s="1">
        <v>38693.714285714283</v>
      </c>
      <c r="I9" s="1">
        <v>33051.71428571429</v>
      </c>
      <c r="J9" s="1">
        <v>29881.228571428575</v>
      </c>
      <c r="K9" s="1">
        <v>27931.54285714286</v>
      </c>
    </row>
    <row r="10" spans="1:11" x14ac:dyDescent="0.25">
      <c r="A10" s="1">
        <v>1363000</v>
      </c>
      <c r="B10" s="1">
        <v>15390.04</v>
      </c>
      <c r="C10" s="1">
        <v>11779.73</v>
      </c>
      <c r="D10" s="1">
        <v>10062.11</v>
      </c>
      <c r="E10" s="1">
        <v>9096.9</v>
      </c>
      <c r="F10" s="1">
        <v>8503.35</v>
      </c>
      <c r="G10" s="1">
        <v>43971.542857142864</v>
      </c>
      <c r="H10" s="1">
        <v>33656.37142857143</v>
      </c>
      <c r="I10" s="1">
        <v>28748.88571428572</v>
      </c>
      <c r="J10" s="1">
        <v>25991.142857142859</v>
      </c>
      <c r="K10" s="1">
        <v>24295.285714285717</v>
      </c>
    </row>
    <row r="11" spans="1:11" x14ac:dyDescent="0.25">
      <c r="A11" s="1">
        <v>1448000</v>
      </c>
      <c r="B11" s="1">
        <v>16349.8</v>
      </c>
      <c r="C11" s="1">
        <v>12514.35</v>
      </c>
      <c r="D11" s="1">
        <v>10689.6</v>
      </c>
      <c r="E11" s="1">
        <v>9664.2000000000007</v>
      </c>
      <c r="F11" s="1">
        <v>9033.64</v>
      </c>
      <c r="G11" s="1">
        <v>46713.71428571429</v>
      </c>
      <c r="H11" s="1">
        <v>35755.285714285717</v>
      </c>
      <c r="I11" s="1">
        <v>30541.71428571429</v>
      </c>
      <c r="J11" s="1">
        <v>27612.000000000004</v>
      </c>
      <c r="K11" s="1">
        <v>25810.400000000001</v>
      </c>
    </row>
    <row r="12" spans="1:11" x14ac:dyDescent="0.25">
      <c r="A12" s="1">
        <v>1398000</v>
      </c>
      <c r="B12" s="1">
        <v>15785.24</v>
      </c>
      <c r="C12" s="1">
        <v>12082.22</v>
      </c>
      <c r="D12" s="1">
        <v>10320.49</v>
      </c>
      <c r="E12" s="1">
        <v>9330.49</v>
      </c>
      <c r="F12" s="1">
        <v>8721.7000000000007</v>
      </c>
      <c r="G12" s="1">
        <v>45100.685714285719</v>
      </c>
      <c r="H12" s="1">
        <v>34520.62857142857</v>
      </c>
      <c r="I12" s="1">
        <v>29487.114285714288</v>
      </c>
      <c r="J12" s="1">
        <v>26658.542857142857</v>
      </c>
      <c r="K12" s="1">
        <v>24919.142857142862</v>
      </c>
    </row>
    <row r="13" spans="1:11" x14ac:dyDescent="0.25">
      <c r="A13" s="1">
        <v>1511000</v>
      </c>
      <c r="B13" s="1">
        <v>17061.150000000001</v>
      </c>
      <c r="C13" s="1">
        <v>13058.82</v>
      </c>
      <c r="D13" s="1">
        <v>11154.69</v>
      </c>
      <c r="E13" s="1">
        <v>10084.67</v>
      </c>
      <c r="F13" s="1">
        <v>9426.67</v>
      </c>
      <c r="G13" s="1">
        <v>48746.142857142862</v>
      </c>
      <c r="H13" s="1">
        <v>37310.914285714287</v>
      </c>
      <c r="I13" s="1">
        <v>31870.54285714286</v>
      </c>
      <c r="J13" s="1">
        <v>28813.342857142859</v>
      </c>
      <c r="K13" s="1">
        <v>26933.342857142859</v>
      </c>
    </row>
    <row r="14" spans="1:11" x14ac:dyDescent="0.25">
      <c r="A14" s="1">
        <v>1420000</v>
      </c>
      <c r="B14" s="1">
        <v>16033.65</v>
      </c>
      <c r="C14" s="1">
        <v>12272.36</v>
      </c>
      <c r="D14" s="1">
        <v>10482.9</v>
      </c>
      <c r="E14" s="1">
        <v>9477.32</v>
      </c>
      <c r="F14" s="1">
        <v>8858.9500000000007</v>
      </c>
      <c r="G14" s="1">
        <v>45810.428571428572</v>
      </c>
      <c r="H14" s="1">
        <v>35063.885714285716</v>
      </c>
      <c r="I14" s="1">
        <v>29951.142857142859</v>
      </c>
      <c r="J14" s="1">
        <v>27078.057142857142</v>
      </c>
      <c r="K14" s="1">
        <v>25311.285714285717</v>
      </c>
    </row>
    <row r="15" spans="1:11" x14ac:dyDescent="0.25">
      <c r="A15" s="1">
        <v>1370000</v>
      </c>
      <c r="B15" s="1">
        <v>15469.08</v>
      </c>
      <c r="C15" s="1">
        <v>11840.23</v>
      </c>
      <c r="D15" s="1">
        <v>10113.780000000001</v>
      </c>
      <c r="E15" s="1">
        <v>9143.6200000000008</v>
      </c>
      <c r="F15" s="1">
        <v>8547.02</v>
      </c>
      <c r="G15" s="1">
        <v>44197.37142857143</v>
      </c>
      <c r="H15" s="1">
        <v>33829.228571428575</v>
      </c>
      <c r="I15" s="1">
        <v>28896.514285714289</v>
      </c>
      <c r="J15" s="1">
        <v>26124.628571428577</v>
      </c>
      <c r="K15" s="1">
        <v>24420.057142857146</v>
      </c>
    </row>
    <row r="16" spans="1:11" x14ac:dyDescent="0.25">
      <c r="A16" s="1">
        <v>1532000</v>
      </c>
      <c r="B16" s="1">
        <v>17298.27</v>
      </c>
      <c r="C16" s="1">
        <v>13240.32</v>
      </c>
      <c r="D16" s="1">
        <v>11309.72</v>
      </c>
      <c r="E16" s="1">
        <v>10224.83</v>
      </c>
      <c r="F16" s="1">
        <v>9557.69</v>
      </c>
      <c r="G16" s="1">
        <v>49423.628571428577</v>
      </c>
      <c r="H16" s="1">
        <v>37829.485714285714</v>
      </c>
      <c r="I16" s="1">
        <v>32313.485714285714</v>
      </c>
      <c r="J16" s="1">
        <v>29213.800000000003</v>
      </c>
      <c r="K16" s="1">
        <v>27307.685714285719</v>
      </c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43">
        <v>0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</row>
  </sheetData>
  <phoneticPr fontId="5" type="noConversion"/>
  <conditionalFormatting sqref="A2:A19 A19:K19">
    <cfRule type="containsText" dxfId="6" priority="2" operator="containsText" text="1094000">
      <formula>NOT(ISERROR(SEARCH("1094000",A2)))</formula>
    </cfRule>
  </conditionalFormatting>
  <conditionalFormatting sqref="A1:A1048576 A19:K19">
    <cfRule type="duplicateValues" dxfId="5" priority="185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893D-2395-46E4-9139-C857AE5B2122}">
  <dimension ref="A1:G94"/>
  <sheetViews>
    <sheetView topLeftCell="A22" workbookViewId="0">
      <selection activeCell="B35" sqref="B35"/>
    </sheetView>
  </sheetViews>
  <sheetFormatPr defaultRowHeight="15" x14ac:dyDescent="0.25"/>
  <cols>
    <col min="1" max="1" width="21.42578125" style="21" customWidth="1"/>
    <col min="2" max="2" width="23.85546875" customWidth="1"/>
    <col min="3" max="3" width="19.28515625" customWidth="1"/>
    <col min="4" max="4" width="6.7109375" customWidth="1"/>
    <col min="5" max="5" width="18.85546875" customWidth="1"/>
    <col min="6" max="6" width="19.7109375" customWidth="1"/>
    <col min="7" max="7" width="8.5703125" customWidth="1"/>
    <col min="8" max="8" width="19.28515625" customWidth="1"/>
    <col min="9" max="9" width="18.42578125" customWidth="1"/>
  </cols>
  <sheetData>
    <row r="1" spans="1:7" x14ac:dyDescent="0.25">
      <c r="A1" s="21" t="s">
        <v>321</v>
      </c>
      <c r="B1" s="87" t="s">
        <v>312</v>
      </c>
      <c r="C1" s="75" t="s">
        <v>313</v>
      </c>
      <c r="D1" s="78"/>
      <c r="G1" s="83"/>
    </row>
    <row r="2" spans="1:7" x14ac:dyDescent="0.25">
      <c r="A2" s="21" t="s">
        <v>321</v>
      </c>
      <c r="B2" s="88" t="str">
        <f>IFERROR(VLOOKUP(TABLE!C8,BANKSTD1[#All],4,FALSE),"-")</f>
        <v>-</v>
      </c>
      <c r="C2" s="76" t="str">
        <f>IFERROR(VLOOKUP(TABLE!C8,BANKBARE1[#All],4,FALSE),"-")</f>
        <v>-</v>
      </c>
      <c r="D2" s="79"/>
      <c r="G2" s="84"/>
    </row>
    <row r="3" spans="1:7" x14ac:dyDescent="0.25">
      <c r="A3" s="21" t="s">
        <v>321</v>
      </c>
      <c r="B3" s="89" t="str">
        <f>IFERROR(VLOOKUP(TABLE!C8,BANKSTD1[#All],5,FALSE),"-")</f>
        <v>-</v>
      </c>
      <c r="C3" s="77" t="str">
        <f>IFERROR(VLOOKUP(TABLE!C8,BANKBARE1[#All],5,FALSE),"-")</f>
        <v>-</v>
      </c>
      <c r="D3" s="80"/>
      <c r="G3" s="85"/>
    </row>
    <row r="4" spans="1:7" x14ac:dyDescent="0.25">
      <c r="A4" s="21" t="s">
        <v>321</v>
      </c>
      <c r="B4" s="89" t="str">
        <f>IFERROR(VLOOKUP(TABLE!C8,BANKSTD1[#All],6,FALSE),"-")</f>
        <v>-</v>
      </c>
      <c r="C4" s="77" t="str">
        <f>IFERROR(VLOOKUP(TABLE!C8,BANKBARE1[#All],6,FALSE),"-")</f>
        <v>-</v>
      </c>
      <c r="D4" s="80"/>
      <c r="G4" s="85"/>
    </row>
    <row r="5" spans="1:7" x14ac:dyDescent="0.25">
      <c r="A5" s="21" t="s">
        <v>321</v>
      </c>
      <c r="B5" s="90" t="str">
        <f>IFERROR(VLOOKUP(TABLE!C8,BANKSTD1[#All],7,FALSE),"-")</f>
        <v>-</v>
      </c>
      <c r="C5" s="76" t="str">
        <f>IFERROR(VLOOKUP(TABLE!C8,BANKBARE1[#All],7,FALSE),"-")</f>
        <v>-</v>
      </c>
      <c r="D5" s="79"/>
      <c r="G5" s="84"/>
    </row>
    <row r="6" spans="1:7" x14ac:dyDescent="0.25">
      <c r="A6" s="21" t="s">
        <v>321</v>
      </c>
      <c r="B6" s="90" t="str">
        <f>IFERROR(VLOOKUP(TABLE!C8,BANKSTD1[#All],8,FALSE),"-")</f>
        <v>-</v>
      </c>
      <c r="C6" s="76" t="str">
        <f>IFERROR(VLOOKUP(TABLE!C8,BANKBARE1[#All],8,FALSE),"-")</f>
        <v>-</v>
      </c>
      <c r="D6" s="79"/>
      <c r="G6" s="84"/>
    </row>
    <row r="7" spans="1:7" x14ac:dyDescent="0.25">
      <c r="A7" s="21" t="s">
        <v>321</v>
      </c>
      <c r="B7" s="89" t="str">
        <f>IFERROR(VLOOKUP(TABLE!C8,BANKSTD1[#All],9,FALSE),"-")</f>
        <v>-</v>
      </c>
      <c r="C7" s="77" t="str">
        <f>IFERROR(VLOOKUP(TABLE!C8,BANKBARE1[#All],9,FALSE),"-")</f>
        <v>-</v>
      </c>
      <c r="D7" s="80"/>
      <c r="G7" s="85"/>
    </row>
    <row r="8" spans="1:7" x14ac:dyDescent="0.25">
      <c r="A8" s="21" t="s">
        <v>321</v>
      </c>
      <c r="B8" s="89" t="str">
        <f>IFERROR(VLOOKUP(TABLE!C8,BANKSTD1[#All],10,FALSE),"-")</f>
        <v>-</v>
      </c>
      <c r="C8" s="77" t="str">
        <f>IFERROR(VLOOKUP(TABLE!C8,BANKBARE1[#All],10,FALSE),"-")</f>
        <v>-</v>
      </c>
      <c r="D8" s="80"/>
      <c r="G8" s="85"/>
    </row>
    <row r="9" spans="1:7" x14ac:dyDescent="0.25">
      <c r="A9" s="21" t="s">
        <v>321</v>
      </c>
      <c r="B9" s="90" t="str">
        <f>IFERROR(VLOOKUP(TABLE!C8,BANKSTD1[#All],11,FALSE),"-")</f>
        <v>-</v>
      </c>
      <c r="C9" s="76" t="str">
        <f>IFERROR(VLOOKUP(TABLE!C8,BANKBARE1[#All],11,FALSE),"-")</f>
        <v>-</v>
      </c>
      <c r="D9" s="79"/>
      <c r="G9" s="84"/>
    </row>
    <row r="10" spans="1:7" x14ac:dyDescent="0.25">
      <c r="A10" s="21" t="s">
        <v>321</v>
      </c>
      <c r="B10" s="89" t="str">
        <f>IFERROR(VLOOKUP(TABLE!C8,BANKSTD1[#All],12,FALSE),"-")</f>
        <v>-</v>
      </c>
      <c r="C10" s="77" t="str">
        <f>IFERROR(VLOOKUP(TABLE!C8,BANKBARE1[#All],12,FALSE),"-")</f>
        <v>-</v>
      </c>
      <c r="D10" s="79"/>
      <c r="G10" s="84"/>
    </row>
    <row r="11" spans="1:7" x14ac:dyDescent="0.25">
      <c r="A11" s="21" t="s">
        <v>321</v>
      </c>
      <c r="B11" s="89" t="str">
        <f>IFERROR(VLOOKUP(TABLE!C8,BANKSTD1[#All],13,FALSE),"-")</f>
        <v>-</v>
      </c>
      <c r="C11" s="77" t="str">
        <f>IFERROR(VLOOKUP(TABLE!C8,BANKBARE1[#All],13,FALSE),"-")</f>
        <v>-</v>
      </c>
      <c r="D11" s="79"/>
      <c r="G11" s="84"/>
    </row>
    <row r="12" spans="1:7" x14ac:dyDescent="0.25">
      <c r="A12" s="21" t="s">
        <v>321</v>
      </c>
      <c r="B12" s="90" t="str">
        <f>IFERROR(VLOOKUP(TABLE!C8,BANKSTD1[#All],14,FALSE),"-")</f>
        <v>-</v>
      </c>
      <c r="C12" s="76" t="str">
        <f>IFERROR(VLOOKUP(TABLE!C8,BANKBARE1[#All],14,FALSE),"-")</f>
        <v>-</v>
      </c>
      <c r="D12" s="79"/>
      <c r="G12" s="84"/>
    </row>
    <row r="13" spans="1:7" x14ac:dyDescent="0.25">
      <c r="A13" s="21" t="s">
        <v>321</v>
      </c>
      <c r="B13" s="90" t="str">
        <f>IFERROR(VLOOKUP(TABLE!C8,BANKSTD1[#All],15,FALSE),"-")</f>
        <v>-</v>
      </c>
      <c r="C13" s="76" t="str">
        <f>IFERROR(VLOOKUP(TABLE!C8,BANKBARE1[#All],15,FALSE),"-")</f>
        <v>-</v>
      </c>
      <c r="D13" s="79"/>
      <c r="G13" s="84"/>
    </row>
    <row r="14" spans="1:7" x14ac:dyDescent="0.25">
      <c r="A14" s="21" t="s">
        <v>321</v>
      </c>
      <c r="B14" s="73"/>
      <c r="C14" s="71"/>
      <c r="D14" s="81"/>
      <c r="G14" s="86"/>
    </row>
    <row r="15" spans="1:7" x14ac:dyDescent="0.25">
      <c r="A15" s="21" t="s">
        <v>321</v>
      </c>
      <c r="B15" s="90" t="str">
        <f>IFERROR(VLOOKUP(B6,BANKSTD2[#All],2,FALSE),"-")</f>
        <v>-</v>
      </c>
      <c r="C15" s="76" t="str">
        <f>IFERROR(VLOOKUP(C6,BANKBARE2[#All],2,FALSE),"-")</f>
        <v>-</v>
      </c>
      <c r="D15" s="79"/>
      <c r="G15" s="84"/>
    </row>
    <row r="16" spans="1:7" x14ac:dyDescent="0.25">
      <c r="A16" s="21" t="s">
        <v>321</v>
      </c>
      <c r="B16" s="90" t="str">
        <f>IFERROR(VLOOKUP(B6,BANKSTD2[#All],3,FALSE),"-")</f>
        <v>-</v>
      </c>
      <c r="C16" s="76" t="str">
        <f>IFERROR(VLOOKUP(C6,BANKBARE2[#All],3,FALSE),"-")</f>
        <v>-</v>
      </c>
      <c r="D16" s="79"/>
      <c r="G16" s="84"/>
    </row>
    <row r="17" spans="1:7" x14ac:dyDescent="0.25">
      <c r="A17" s="21" t="s">
        <v>321</v>
      </c>
      <c r="B17" s="90" t="str">
        <f>IFERROR(VLOOKUP(B6,BANKSTD2[#All],4,FALSE),"-")</f>
        <v>-</v>
      </c>
      <c r="C17" s="76" t="str">
        <f>IFERROR(VLOOKUP(C6,BANKBARE2[#All],4,FALSE),"-")</f>
        <v>-</v>
      </c>
      <c r="D17" s="79"/>
      <c r="G17" s="84"/>
    </row>
    <row r="18" spans="1:7" x14ac:dyDescent="0.25">
      <c r="A18" s="21" t="s">
        <v>321</v>
      </c>
      <c r="B18" s="90" t="str">
        <f>IFERROR(VLOOKUP(B6,BANKSTD2[#All],5,FALSE),"-")</f>
        <v>-</v>
      </c>
      <c r="C18" s="76" t="str">
        <f>IFERROR(VLOOKUP(C6,BANKBARE2[#All],5,FALSE),"-")</f>
        <v>-</v>
      </c>
      <c r="D18" s="79"/>
      <c r="G18" s="84"/>
    </row>
    <row r="19" spans="1:7" x14ac:dyDescent="0.25">
      <c r="A19" s="21" t="s">
        <v>321</v>
      </c>
      <c r="B19" s="90" t="str">
        <f>IFERROR(VLOOKUP(B6,BANKSTD2[#All],6,FALSE),"-")</f>
        <v>-</v>
      </c>
      <c r="C19" s="76" t="str">
        <f>IFERROR(VLOOKUP(C6,BANKBARE2[#All],6,FALSE),"-")</f>
        <v>-</v>
      </c>
      <c r="D19" s="79"/>
      <c r="G19" s="84"/>
    </row>
    <row r="20" spans="1:7" x14ac:dyDescent="0.25">
      <c r="A20" s="21" t="s">
        <v>321</v>
      </c>
      <c r="B20" s="73"/>
      <c r="C20" s="71"/>
      <c r="D20" s="81"/>
      <c r="G20" s="86"/>
    </row>
    <row r="21" spans="1:7" x14ac:dyDescent="0.25">
      <c r="A21" s="21" t="s">
        <v>321</v>
      </c>
      <c r="B21" s="90" t="str">
        <f>IFERROR(VLOOKUP(B6,BANKSTD2[#All],7,FALSE),"-")</f>
        <v>-</v>
      </c>
      <c r="C21" s="76" t="str">
        <f>IFERROR(VLOOKUP(C6,BANKBARE2[#All],7,FALSE),"-")</f>
        <v>-</v>
      </c>
      <c r="D21" s="79"/>
      <c r="G21" s="84"/>
    </row>
    <row r="22" spans="1:7" x14ac:dyDescent="0.25">
      <c r="A22" s="21" t="s">
        <v>321</v>
      </c>
      <c r="B22" s="90" t="str">
        <f>IFERROR(VLOOKUP(B6,BANKSTD2[#All],8,FALSE),"-")</f>
        <v>-</v>
      </c>
      <c r="C22" s="76" t="str">
        <f>IFERROR(VLOOKUP(C6,BANKBARE2[#All],8,FALSE),"-")</f>
        <v>-</v>
      </c>
      <c r="D22" s="79"/>
      <c r="G22" s="84"/>
    </row>
    <row r="23" spans="1:7" x14ac:dyDescent="0.25">
      <c r="A23" s="21" t="s">
        <v>321</v>
      </c>
      <c r="B23" s="90" t="str">
        <f>IFERROR(VLOOKUP(B6,BANKSTD2[#All],9,FALSE),"-")</f>
        <v>-</v>
      </c>
      <c r="C23" s="76" t="str">
        <f>IFERROR(VLOOKUP(C6,BANKBARE2[#All],9,FALSE),"-")</f>
        <v>-</v>
      </c>
      <c r="D23" s="79"/>
      <c r="G23" s="84"/>
    </row>
    <row r="24" spans="1:7" x14ac:dyDescent="0.25">
      <c r="A24" s="21" t="s">
        <v>321</v>
      </c>
      <c r="B24" s="90" t="str">
        <f>IFERROR(VLOOKUP(B6,BANKSTD2[#All],10,FALSE),"-")</f>
        <v>-</v>
      </c>
      <c r="C24" s="76" t="str">
        <f>IFERROR(VLOOKUP(C6,BANKBARE2[#All],10,FALSE),"-")</f>
        <v>-</v>
      </c>
      <c r="D24" s="79"/>
      <c r="G24" s="84"/>
    </row>
    <row r="25" spans="1:7" x14ac:dyDescent="0.25">
      <c r="A25" s="21" t="s">
        <v>321</v>
      </c>
      <c r="B25" s="90" t="str">
        <f>IFERROR(VLOOKUP(B6,BANKSTD2[#All],11,FALSE),"-")</f>
        <v>-</v>
      </c>
      <c r="C25" s="76" t="str">
        <f>IFERROR(VLOOKUP(C6,BANKBARE2[#All],11,FALSE),"-")</f>
        <v>-</v>
      </c>
      <c r="D25" s="79"/>
      <c r="G25" s="84"/>
    </row>
    <row r="26" spans="1:7" x14ac:dyDescent="0.25">
      <c r="A26" s="21" t="s">
        <v>322</v>
      </c>
      <c r="B26" s="66" t="s">
        <v>314</v>
      </c>
      <c r="C26" s="75" t="s">
        <v>315</v>
      </c>
      <c r="D26" s="82"/>
    </row>
    <row r="27" spans="1:7" x14ac:dyDescent="0.25">
      <c r="A27" s="21" t="s">
        <v>322</v>
      </c>
      <c r="B27" s="90" t="str">
        <f>IFERROR(VLOOKUP(TABLE!C8,PAGIBIGSTD1[#All],4,FALSE),"-")</f>
        <v>-</v>
      </c>
      <c r="C27" s="76" t="str">
        <f>IFERROR(VLOOKUP(TABLE!C8,PAGIBIGBARE1[#All],4,FALSE),"-")</f>
        <v>-</v>
      </c>
      <c r="D27" s="82"/>
    </row>
    <row r="28" spans="1:7" x14ac:dyDescent="0.25">
      <c r="A28" s="21" t="s">
        <v>322</v>
      </c>
      <c r="B28" s="89" t="str">
        <f>IFERROR(VLOOKUP(TABLE!C8,PAGIBIGSTD1[#All],5,FALSE),"-")</f>
        <v>-</v>
      </c>
      <c r="C28" s="77" t="str">
        <f>IFERROR(VLOOKUP(TABLE!C8,PAGIBIGBARE1[#All],5,FALSE),"-")</f>
        <v>-</v>
      </c>
      <c r="D28" s="82"/>
    </row>
    <row r="29" spans="1:7" x14ac:dyDescent="0.25">
      <c r="A29" s="21" t="s">
        <v>322</v>
      </c>
      <c r="B29" s="89" t="str">
        <f>IFERROR(VLOOKUP(TABLE!C8,PAGIBIGSTD1[#All],6,FALSE),"-")</f>
        <v>-</v>
      </c>
      <c r="C29" s="77" t="str">
        <f>IFERROR(VLOOKUP(TABLE!C8,PAGIBIGBARE1[#All],6,FALSE),"-")</f>
        <v>-</v>
      </c>
      <c r="D29" s="82"/>
    </row>
    <row r="30" spans="1:7" x14ac:dyDescent="0.25">
      <c r="A30" s="21" t="s">
        <v>322</v>
      </c>
      <c r="B30" s="90" t="str">
        <f>IFERROR(VLOOKUP(TABLE!C8,PAGIBIGSTD1[#All],7,FALSE),"-")</f>
        <v>-</v>
      </c>
      <c r="C30" s="76" t="str">
        <f>IFERROR(VLOOKUP(TABLE!C8,PAGIBIGBARE1[#All],7,FALSE),"-")</f>
        <v>-</v>
      </c>
      <c r="D30" s="82"/>
    </row>
    <row r="31" spans="1:7" x14ac:dyDescent="0.25">
      <c r="A31" s="21" t="s">
        <v>322</v>
      </c>
      <c r="B31" s="90" t="str">
        <f>IFERROR(VLOOKUP(TABLE!C8,PAGIBIGSTD1[#All],8,FALSE),"-")</f>
        <v>-</v>
      </c>
      <c r="C31" s="76" t="str">
        <f>IFERROR(VLOOKUP(TABLE!C8,PAGIBIGBARE1[#All],8,FALSE),"-")</f>
        <v>-</v>
      </c>
      <c r="D31" s="82"/>
    </row>
    <row r="32" spans="1:7" x14ac:dyDescent="0.25">
      <c r="A32" s="21" t="s">
        <v>322</v>
      </c>
      <c r="B32" s="89" t="str">
        <f>IFERROR(VLOOKUP(TABLE!C8,PAGIBIGSTD1[#All],9,FALSE),"-")</f>
        <v>-</v>
      </c>
      <c r="C32" s="77" t="str">
        <f>IFERROR(VLOOKUP(TABLE!C8,PAGIBIGBARE1[#All],9,FALSE),"-")</f>
        <v>-</v>
      </c>
      <c r="D32" s="82"/>
    </row>
    <row r="33" spans="1:4" x14ac:dyDescent="0.25">
      <c r="A33" s="21" t="s">
        <v>322</v>
      </c>
      <c r="B33" s="89" t="str">
        <f>IFERROR(VLOOKUP(TABLE!C8,PAGIBIGSTD1[#All],10,FALSE),"-")</f>
        <v>-</v>
      </c>
      <c r="C33" s="77" t="str">
        <f>IFERROR(VLOOKUP(TABLE!C8,PAGIBIGBARE1[#All],10,FALSE),"-")</f>
        <v>-</v>
      </c>
      <c r="D33" s="82"/>
    </row>
    <row r="34" spans="1:4" x14ac:dyDescent="0.25">
      <c r="A34" s="21" t="s">
        <v>322</v>
      </c>
      <c r="B34" s="90" t="str">
        <f>IFERROR(VLOOKUP(TABLE!C8,PAGIBIGSTD1[#All],11,FALSE),"-")</f>
        <v>-</v>
      </c>
      <c r="C34" s="76" t="str">
        <f>IFERROR(VLOOKUP(TABLE!C8,PAGIBIGBARE1[#All],11,FALSE),"-")</f>
        <v>-</v>
      </c>
      <c r="D34" s="82"/>
    </row>
    <row r="35" spans="1:4" x14ac:dyDescent="0.25">
      <c r="A35" s="21" t="s">
        <v>322</v>
      </c>
      <c r="B35" s="89" t="str">
        <f>IFERROR(VLOOKUP(TABLE!C8,PAGIBIGSTD1[#All],12,FALSE),"-")</f>
        <v>-</v>
      </c>
      <c r="C35" s="77" t="str">
        <f>IFERROR(VLOOKUP(TABLE!C8,PAGIBIGBARE1[#All],12,FALSE),"-")</f>
        <v>-</v>
      </c>
      <c r="D35" s="82"/>
    </row>
    <row r="36" spans="1:4" x14ac:dyDescent="0.25">
      <c r="A36" s="21" t="s">
        <v>322</v>
      </c>
      <c r="B36" s="89" t="str">
        <f>IFERROR(VLOOKUP(TABLE!C8,PAGIBIGSTD1[#All],13,FALSE),"-")</f>
        <v>-</v>
      </c>
      <c r="C36" s="77" t="str">
        <f>IFERROR(VLOOKUP(TABLE!C8,PAGIBIGBARE1[#All],13,FALSE),"-")</f>
        <v>-</v>
      </c>
      <c r="D36" s="82"/>
    </row>
    <row r="37" spans="1:4" x14ac:dyDescent="0.25">
      <c r="A37" s="21" t="s">
        <v>322</v>
      </c>
      <c r="B37" s="90" t="str">
        <f>IFERROR(VLOOKUP(TABLE!C8,PAGIBIGSTD1[#All],14,FALSE),"-")</f>
        <v>-</v>
      </c>
      <c r="C37" s="76" t="str">
        <f>IFERROR(VLOOKUP(TABLE!C8,PAGIBIGBARE1[#All],14,FALSE),"-")</f>
        <v>-</v>
      </c>
      <c r="D37" s="82"/>
    </row>
    <row r="38" spans="1:4" x14ac:dyDescent="0.25">
      <c r="A38" s="21" t="s">
        <v>322</v>
      </c>
      <c r="B38" s="90" t="str">
        <f>IFERROR(VLOOKUP(TABLE!C8,PAGIBIGSTD1[#All],15,FALSE),"-")</f>
        <v>-</v>
      </c>
      <c r="C38" s="76" t="str">
        <f>IFERROR(VLOOKUP(TABLE!C8,PAGIBIGBARE1[#All],15,FALSE),"-")</f>
        <v>-</v>
      </c>
      <c r="D38" s="82"/>
    </row>
    <row r="39" spans="1:4" x14ac:dyDescent="0.25">
      <c r="A39" s="21" t="s">
        <v>322</v>
      </c>
      <c r="B39" s="73"/>
      <c r="C39" s="71"/>
      <c r="D39" s="82"/>
    </row>
    <row r="40" spans="1:4" x14ac:dyDescent="0.25">
      <c r="A40" s="21" t="s">
        <v>322</v>
      </c>
      <c r="B40" s="90" t="str">
        <f>IFERROR(VLOOKUP(B31,PAGIBIGSTD2[#All],2,FALSE),"-")</f>
        <v>-</v>
      </c>
      <c r="C40" s="76" t="str">
        <f>IFERROR(VLOOKUP(C31,PAGIBIGBARE2[#All],2,FALSE),"-")</f>
        <v>-</v>
      </c>
      <c r="D40" s="82"/>
    </row>
    <row r="41" spans="1:4" x14ac:dyDescent="0.25">
      <c r="A41" s="21" t="s">
        <v>322</v>
      </c>
      <c r="B41" s="90" t="str">
        <f>IFERROR(VLOOKUP(B31,PAGIBIGSTD2[#All],3,FALSE),"-")</f>
        <v>-</v>
      </c>
      <c r="C41" s="76" t="str">
        <f>IFERROR(VLOOKUP(C31,PAGIBIGBARE2[#All],3,FALSE),"-")</f>
        <v>-</v>
      </c>
      <c r="D41" s="82"/>
    </row>
    <row r="42" spans="1:4" x14ac:dyDescent="0.25">
      <c r="A42" s="21" t="s">
        <v>322</v>
      </c>
      <c r="B42" s="90" t="str">
        <f>IFERROR(VLOOKUP(B31,PAGIBIGSTD2[#All],4,FALSE),"-")</f>
        <v>-</v>
      </c>
      <c r="C42" s="76" t="str">
        <f>IFERROR(VLOOKUP(C31,PAGIBIGBARE2[#All],4,FALSE),"-")</f>
        <v>-</v>
      </c>
      <c r="D42" s="82"/>
    </row>
    <row r="43" spans="1:4" x14ac:dyDescent="0.25">
      <c r="A43" s="21" t="s">
        <v>322</v>
      </c>
      <c r="B43" s="90" t="str">
        <f>IFERROR(VLOOKUP(B31,PAGIBIGSTD2[#All],5,FALSE),"-")</f>
        <v>-</v>
      </c>
      <c r="C43" s="76" t="str">
        <f>IFERROR(VLOOKUP(C31,PAGIBIGBARE2[#All],5,FALSE),"-")</f>
        <v>-</v>
      </c>
      <c r="D43" s="82"/>
    </row>
    <row r="44" spans="1:4" x14ac:dyDescent="0.25">
      <c r="A44" s="21" t="s">
        <v>322</v>
      </c>
      <c r="B44" s="90" t="str">
        <f>IFERROR(VLOOKUP(B31,PAGIBIGSTD2[#All],6,FALSE),"-")</f>
        <v>-</v>
      </c>
      <c r="C44" s="76" t="str">
        <f>IFERROR(VLOOKUP(C31,PAGIBIGBARE2[#All],6,FALSE),"-")</f>
        <v>-</v>
      </c>
      <c r="D44" s="82"/>
    </row>
    <row r="45" spans="1:4" x14ac:dyDescent="0.25">
      <c r="A45" s="21" t="s">
        <v>322</v>
      </c>
      <c r="B45" s="73"/>
      <c r="C45" s="71"/>
      <c r="D45" s="82"/>
    </row>
    <row r="46" spans="1:4" x14ac:dyDescent="0.25">
      <c r="A46" s="21" t="s">
        <v>322</v>
      </c>
      <c r="B46" s="90" t="str">
        <f>IFERROR(VLOOKUP(B31,PAGIBIGSTD2[#All],7,FALSE),"-")</f>
        <v>-</v>
      </c>
      <c r="C46" s="76" t="str">
        <f>IFERROR(VLOOKUP(C31,PAGIBIGBARE2[#All],7,FALSE),"-")</f>
        <v>-</v>
      </c>
      <c r="D46" s="82"/>
    </row>
    <row r="47" spans="1:4" x14ac:dyDescent="0.25">
      <c r="A47" s="21" t="s">
        <v>322</v>
      </c>
      <c r="B47" s="90" t="str">
        <f>IFERROR(VLOOKUP(B31,PAGIBIGSTD2[#All],8,FALSE),"-")</f>
        <v>-</v>
      </c>
      <c r="C47" s="76" t="str">
        <f>IFERROR(VLOOKUP(C31,PAGIBIGBARE2[#All],8,FALSE),"-")</f>
        <v>-</v>
      </c>
      <c r="D47" s="82"/>
    </row>
    <row r="48" spans="1:4" x14ac:dyDescent="0.25">
      <c r="A48" s="21" t="s">
        <v>322</v>
      </c>
      <c r="B48" s="90" t="str">
        <f>IFERROR(VLOOKUP(B31,PAGIBIGSTD2[#All],9,FALSE),"-")</f>
        <v>-</v>
      </c>
      <c r="C48" s="76" t="str">
        <f>IFERROR(VLOOKUP(C31,PAGIBIGBARE2[#All],9,FALSE),"-")</f>
        <v>-</v>
      </c>
      <c r="D48" s="82"/>
    </row>
    <row r="49" spans="1:4" x14ac:dyDescent="0.25">
      <c r="A49" s="21" t="s">
        <v>322</v>
      </c>
      <c r="B49" s="90" t="str">
        <f>IFERROR(VLOOKUP(B31,PAGIBIGSTD2[#All],10,FALSE),"-")</f>
        <v>-</v>
      </c>
      <c r="C49" s="76" t="str">
        <f>IFERROR(VLOOKUP(C31,PAGIBIGBARE2[#All],10,FALSE),"-")</f>
        <v>-</v>
      </c>
      <c r="D49" s="82"/>
    </row>
    <row r="50" spans="1:4" x14ac:dyDescent="0.25">
      <c r="A50" s="21" t="s">
        <v>322</v>
      </c>
      <c r="B50" s="90" t="str">
        <f>IFERROR(VLOOKUP(B31,PAGIBIGSTD2[#All],11,FALSE),"-")</f>
        <v>-</v>
      </c>
      <c r="C50" s="76" t="str">
        <f>IFERROR(VLOOKUP(C31,PAGIBIGBARE2[#All],11,FALSE),"-")</f>
        <v>-</v>
      </c>
      <c r="D50" s="82"/>
    </row>
    <row r="51" spans="1:4" x14ac:dyDescent="0.25">
      <c r="A51" s="21" t="s">
        <v>323</v>
      </c>
      <c r="B51" s="87" t="s">
        <v>316</v>
      </c>
    </row>
    <row r="52" spans="1:4" x14ac:dyDescent="0.25">
      <c r="A52" s="21" t="s">
        <v>323</v>
      </c>
      <c r="B52" s="90" t="str">
        <f>IFERROR(VLOOKUP(TABLE!C8,BANKLOTONLY!A1:L216,4,FALSE),"-")</f>
        <v>-</v>
      </c>
    </row>
    <row r="53" spans="1:4" x14ac:dyDescent="0.25">
      <c r="A53" s="21" t="s">
        <v>323</v>
      </c>
      <c r="B53" s="89" t="str">
        <f>IFERROR(VLOOKUP(TABLE!C8,BANKLOTONLY!A1:L216,5,FALSE),"-")</f>
        <v>-</v>
      </c>
    </row>
    <row r="54" spans="1:4" x14ac:dyDescent="0.25">
      <c r="A54" s="21" t="s">
        <v>323</v>
      </c>
      <c r="B54" s="89" t="str">
        <f>IFERROR(VLOOKUP(TABLE!C8,BANKLOTONLY!A1:L216,6,FALSE),"-")</f>
        <v>-</v>
      </c>
    </row>
    <row r="55" spans="1:4" x14ac:dyDescent="0.25">
      <c r="A55" s="21" t="s">
        <v>323</v>
      </c>
      <c r="B55" s="90" t="str">
        <f>IFERROR(VLOOKUP(TABLE!C8,BANKLOTONLY!A1:L216,7,FALSE),"-")</f>
        <v>-</v>
      </c>
    </row>
    <row r="56" spans="1:4" x14ac:dyDescent="0.25">
      <c r="A56" s="21" t="s">
        <v>323</v>
      </c>
      <c r="B56" s="90" t="str">
        <f>IFERROR(VLOOKUP(TABLE!C8,BANKLOTONLY!A1:L216,8,FALSE),"-")</f>
        <v>-</v>
      </c>
    </row>
    <row r="57" spans="1:4" x14ac:dyDescent="0.25">
      <c r="A57" s="21" t="s">
        <v>323</v>
      </c>
      <c r="B57" s="89" t="str">
        <f>IFERROR(VLOOKUP(TABLE!C8,BANKLOTONLY!A1:L216,9,FALSE),"-")</f>
        <v>-</v>
      </c>
    </row>
    <row r="58" spans="1:4" x14ac:dyDescent="0.25">
      <c r="A58" s="21" t="s">
        <v>323</v>
      </c>
      <c r="B58" s="89" t="str">
        <f>IFERROR(VLOOKUP(TABLE!C8,BANKLOTONLY!A1:L216,10,FALSE),"-")</f>
        <v>-</v>
      </c>
    </row>
    <row r="59" spans="1:4" x14ac:dyDescent="0.25">
      <c r="A59" s="21" t="s">
        <v>323</v>
      </c>
      <c r="B59" s="90" t="str">
        <f>IFERROR(VLOOKUP(TABLE!C8,BANKLOTONLY!A1:L216,11,FALSE),"-")</f>
        <v>-</v>
      </c>
    </row>
    <row r="60" spans="1:4" x14ac:dyDescent="0.25">
      <c r="A60" s="21" t="s">
        <v>323</v>
      </c>
      <c r="B60" s="90" t="str">
        <f>IFERROR(VLOOKUP(TABLE!C8,BANKLOTONLY!A1:L216,12,FALSE),"-")</f>
        <v>-</v>
      </c>
    </row>
    <row r="61" spans="1:4" x14ac:dyDescent="0.25">
      <c r="A61" s="21" t="s">
        <v>323</v>
      </c>
      <c r="B61" s="73"/>
    </row>
    <row r="62" spans="1:4" x14ac:dyDescent="0.25">
      <c r="A62" s="21" t="s">
        <v>323</v>
      </c>
      <c r="B62" s="90" t="str">
        <f>IFERROR(VLOOKUP(B56,BANKLOTONLY2[#All],2,FALSE),"-")</f>
        <v>-</v>
      </c>
    </row>
    <row r="63" spans="1:4" x14ac:dyDescent="0.25">
      <c r="A63" s="21" t="s">
        <v>323</v>
      </c>
      <c r="B63" s="90" t="str">
        <f>IFERROR(VLOOKUP(B56,BANKLOTONLY2[#All],3,FALSE),"-")</f>
        <v>-</v>
      </c>
    </row>
    <row r="64" spans="1:4" x14ac:dyDescent="0.25">
      <c r="A64" s="21" t="s">
        <v>323</v>
      </c>
      <c r="B64" s="90" t="str">
        <f>IFERROR(VLOOKUP(B56,BANKLOTONLY2[#All],4,FALSE),"-")</f>
        <v>-</v>
      </c>
    </row>
    <row r="65" spans="1:2" x14ac:dyDescent="0.25">
      <c r="A65" s="21" t="s">
        <v>323</v>
      </c>
      <c r="B65" s="90" t="str">
        <f>IFERROR(VLOOKUP(B56,BANKLOTONLY2[#All],5,FALSE),"-")</f>
        <v>-</v>
      </c>
    </row>
    <row r="66" spans="1:2" x14ac:dyDescent="0.25">
      <c r="A66" s="21" t="s">
        <v>323</v>
      </c>
      <c r="B66" s="90" t="str">
        <f>IFERROR(VLOOKUP(B56,BANKLOTONLY2[#All],6,FALSE),"-")</f>
        <v>-</v>
      </c>
    </row>
    <row r="67" spans="1:2" x14ac:dyDescent="0.25">
      <c r="A67" s="21" t="s">
        <v>323</v>
      </c>
      <c r="B67" s="73"/>
    </row>
    <row r="68" spans="1:2" x14ac:dyDescent="0.25">
      <c r="A68" s="21" t="s">
        <v>323</v>
      </c>
      <c r="B68" s="90" t="str">
        <f>IFERROR(VLOOKUP(B56,BANKLOTONLY2[#All],7,FALSE),"-")</f>
        <v>-</v>
      </c>
    </row>
    <row r="69" spans="1:2" x14ac:dyDescent="0.25">
      <c r="A69" s="21" t="s">
        <v>323</v>
      </c>
      <c r="B69" s="90" t="str">
        <f>IFERROR(VLOOKUP(B56,BANKLOTONLY2[#All],8,FALSE),"-")</f>
        <v>-</v>
      </c>
    </row>
    <row r="70" spans="1:2" x14ac:dyDescent="0.25">
      <c r="A70" s="21" t="s">
        <v>323</v>
      </c>
      <c r="B70" s="90" t="str">
        <f>IFERROR(VLOOKUP(B56,BANKLOTONLY2[#All],9,FALSE),"-")</f>
        <v>-</v>
      </c>
    </row>
    <row r="71" spans="1:2" x14ac:dyDescent="0.25">
      <c r="A71" s="21" t="s">
        <v>323</v>
      </c>
      <c r="B71" s="90" t="str">
        <f>IFERROR(VLOOKUP(B56,BANKLOTONLY2[#All],10,FALSE),"-")</f>
        <v>-</v>
      </c>
    </row>
    <row r="72" spans="1:2" x14ac:dyDescent="0.25">
      <c r="A72" s="21" t="s">
        <v>323</v>
      </c>
      <c r="B72" s="90" t="str">
        <f>IFERROR(VLOOKUP(B56,BANKLOTONLY2[#All],11,FALSE),"-")</f>
        <v>-</v>
      </c>
    </row>
    <row r="73" spans="1:2" x14ac:dyDescent="0.25">
      <c r="A73" s="21" t="s">
        <v>324</v>
      </c>
      <c r="B73" s="87" t="s">
        <v>317</v>
      </c>
    </row>
    <row r="74" spans="1:2" x14ac:dyDescent="0.25">
      <c r="A74" s="21" t="s">
        <v>324</v>
      </c>
      <c r="B74" s="90" t="str">
        <f>IFERROR(VLOOKUP(TABLE!C8,PAGIBIGLOT1[#All],4,FALSE),"-")</f>
        <v>-</v>
      </c>
    </row>
    <row r="75" spans="1:2" x14ac:dyDescent="0.25">
      <c r="A75" s="21" t="s">
        <v>324</v>
      </c>
      <c r="B75" s="89" t="str">
        <f>IFERROR(VLOOKUP(TABLE!C8,PAGIBIGLOT1[#All],5,FALSE),"-")</f>
        <v>-</v>
      </c>
    </row>
    <row r="76" spans="1:2" x14ac:dyDescent="0.25">
      <c r="A76" s="21" t="s">
        <v>324</v>
      </c>
      <c r="B76" s="89" t="str">
        <f>IFERROR(VLOOKUP(TABLE!C8,PAGIBIGLOT1[#All],6,FALSE),"-")</f>
        <v>-</v>
      </c>
    </row>
    <row r="77" spans="1:2" x14ac:dyDescent="0.25">
      <c r="A77" s="21" t="s">
        <v>324</v>
      </c>
      <c r="B77" s="90" t="str">
        <f>IFERROR(VLOOKUP(TABLE!C8,PAGIBIGLOT1[#All],7,FALSE),"-")</f>
        <v>-</v>
      </c>
    </row>
    <row r="78" spans="1:2" x14ac:dyDescent="0.25">
      <c r="A78" s="21" t="s">
        <v>324</v>
      </c>
      <c r="B78" s="90" t="str">
        <f>IFERROR(VLOOKUP(TABLE!C8,PAGIBIGLOT1[#All],8,FALSE),"-")</f>
        <v>-</v>
      </c>
    </row>
    <row r="79" spans="1:2" x14ac:dyDescent="0.25">
      <c r="A79" s="21" t="s">
        <v>324</v>
      </c>
      <c r="B79" s="89" t="str">
        <f>IFERROR(VLOOKUP(TABLE!C8,PAGIBIGLOT1[#All],9,FALSE),"-")</f>
        <v>-</v>
      </c>
    </row>
    <row r="80" spans="1:2" x14ac:dyDescent="0.25">
      <c r="A80" s="21" t="s">
        <v>324</v>
      </c>
      <c r="B80" s="89" t="str">
        <f>IFERROR(VLOOKUP(TABLE!C8,PAGIBIGLOT1[#All],10,FALSE),"-")</f>
        <v>-</v>
      </c>
    </row>
    <row r="81" spans="1:2" x14ac:dyDescent="0.25">
      <c r="A81" s="21" t="s">
        <v>324</v>
      </c>
      <c r="B81" s="90" t="str">
        <f>IFERROR(VLOOKUP(TABLE!C8,PAGIBIGLOT1[#All],11,FALSE),"-")</f>
        <v>-</v>
      </c>
    </row>
    <row r="82" spans="1:2" x14ac:dyDescent="0.25">
      <c r="A82" s="21" t="s">
        <v>324</v>
      </c>
      <c r="B82" s="90" t="str">
        <f>IFERROR(VLOOKUP(TABLE!C8,PAGIBIGLOT1[#All],12,FALSE),"-")</f>
        <v>-</v>
      </c>
    </row>
    <row r="83" spans="1:2" x14ac:dyDescent="0.25">
      <c r="A83" s="21" t="s">
        <v>324</v>
      </c>
      <c r="B83" s="72"/>
    </row>
    <row r="84" spans="1:2" x14ac:dyDescent="0.25">
      <c r="A84" s="21" t="s">
        <v>324</v>
      </c>
      <c r="B84" s="90" t="str">
        <f>IFERROR(VLOOKUP(B78,PAGIBIGLOT2[#All],2,FALSE),"-")</f>
        <v>-</v>
      </c>
    </row>
    <row r="85" spans="1:2" x14ac:dyDescent="0.25">
      <c r="A85" s="21" t="s">
        <v>324</v>
      </c>
      <c r="B85" s="90" t="str">
        <f>IFERROR(VLOOKUP(B78,PAGIBIGLOT2[#All],3,FALSE),"-")</f>
        <v>-</v>
      </c>
    </row>
    <row r="86" spans="1:2" x14ac:dyDescent="0.25">
      <c r="A86" s="21" t="s">
        <v>324</v>
      </c>
      <c r="B86" s="90" t="str">
        <f>IFERROR(VLOOKUP(B78,PAGIBIGLOT2[#All],4,FALSE),"-")</f>
        <v>-</v>
      </c>
    </row>
    <row r="87" spans="1:2" x14ac:dyDescent="0.25">
      <c r="A87" s="21" t="s">
        <v>324</v>
      </c>
      <c r="B87" s="90" t="str">
        <f>IFERROR(VLOOKUP(B78,PAGIBIGLOT2[#All],5,FALSE),"-")</f>
        <v>-</v>
      </c>
    </row>
    <row r="88" spans="1:2" x14ac:dyDescent="0.25">
      <c r="A88" s="21" t="s">
        <v>324</v>
      </c>
      <c r="B88" s="90" t="str">
        <f>IFERROR(VLOOKUP(B78,PAGIBIGLOT2[#All],6,FALSE),"-")</f>
        <v>-</v>
      </c>
    </row>
    <row r="89" spans="1:2" x14ac:dyDescent="0.25">
      <c r="A89" s="21" t="s">
        <v>324</v>
      </c>
      <c r="B89" s="72"/>
    </row>
    <row r="90" spans="1:2" x14ac:dyDescent="0.25">
      <c r="A90" s="21" t="s">
        <v>324</v>
      </c>
      <c r="B90" s="90" t="str">
        <f>IFERROR(VLOOKUP(B78,PAGIBIGLOT2[#All],7,FALSE),"-")</f>
        <v>-</v>
      </c>
    </row>
    <row r="91" spans="1:2" x14ac:dyDescent="0.25">
      <c r="A91" s="21" t="s">
        <v>324</v>
      </c>
      <c r="B91" s="90" t="str">
        <f>IFERROR(VLOOKUP(B78,PAGIBIGLOT2[#All],8,FALSE),"-")</f>
        <v>-</v>
      </c>
    </row>
    <row r="92" spans="1:2" x14ac:dyDescent="0.25">
      <c r="A92" s="21" t="s">
        <v>324</v>
      </c>
      <c r="B92" s="90" t="str">
        <f>IFERROR(VLOOKUP(B78,PAGIBIGLOT2[#All],9,FALSE),"-")</f>
        <v>-</v>
      </c>
    </row>
    <row r="93" spans="1:2" x14ac:dyDescent="0.25">
      <c r="A93" s="21" t="s">
        <v>324</v>
      </c>
      <c r="B93" s="90" t="str">
        <f>IFERROR(VLOOKUP(B78,PAGIBIGLOT2[#All],10,FALSE),"-")</f>
        <v>-</v>
      </c>
    </row>
    <row r="94" spans="1:2" x14ac:dyDescent="0.25">
      <c r="A94" s="21" t="s">
        <v>324</v>
      </c>
      <c r="B94" s="90" t="str">
        <f>IFERROR(VLOOKUP(B78,PAGIBIGLOT2[#All],11,FALSE),"-")</f>
        <v>-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FCBF-29CE-462F-803D-DD5A9C062B77}">
  <dimension ref="A1:AD37"/>
  <sheetViews>
    <sheetView topLeftCell="A7" workbookViewId="0">
      <selection activeCell="E15" sqref="E15:E18"/>
    </sheetView>
  </sheetViews>
  <sheetFormatPr defaultRowHeight="15" x14ac:dyDescent="0.25"/>
  <cols>
    <col min="1" max="1" width="17.85546875" customWidth="1"/>
    <col min="2" max="2" width="20.140625" customWidth="1"/>
    <col min="3" max="3" width="19.42578125" customWidth="1"/>
    <col min="4" max="4" width="20.85546875" customWidth="1"/>
    <col min="5" max="6" width="19.42578125" customWidth="1"/>
    <col min="7" max="7" width="17.85546875" customWidth="1"/>
    <col min="8" max="8" width="15.7109375" customWidth="1"/>
    <col min="9" max="9" width="21" customWidth="1"/>
    <col min="10" max="10" width="18.28515625" customWidth="1"/>
    <col min="11" max="11" width="17.7109375" customWidth="1"/>
    <col min="12" max="12" width="16.5703125" customWidth="1"/>
    <col min="13" max="13" width="18.140625" customWidth="1"/>
    <col min="14" max="14" width="17.7109375" customWidth="1"/>
    <col min="15" max="15" width="18" customWidth="1"/>
    <col min="16" max="16" width="18.140625" customWidth="1"/>
    <col min="17" max="17" width="17.42578125" customWidth="1"/>
    <col min="18" max="18" width="19.5703125" customWidth="1"/>
    <col min="19" max="20" width="17.7109375" customWidth="1"/>
    <col min="21" max="21" width="18.42578125" customWidth="1"/>
    <col min="22" max="22" width="16.85546875" customWidth="1"/>
    <col min="23" max="23" width="19.5703125" customWidth="1"/>
    <col min="24" max="24" width="20" customWidth="1"/>
    <col min="25" max="25" width="18.140625" customWidth="1"/>
    <col min="26" max="26" width="17.28515625" customWidth="1"/>
    <col min="27" max="27" width="17" customWidth="1"/>
    <col min="28" max="28" width="18" customWidth="1"/>
    <col min="29" max="29" width="19.85546875" customWidth="1"/>
    <col min="30" max="30" width="17.140625" customWidth="1"/>
  </cols>
  <sheetData>
    <row r="1" spans="1:30" x14ac:dyDescent="0.25">
      <c r="A1" s="23" t="s">
        <v>242</v>
      </c>
      <c r="B1" s="23" t="s">
        <v>215</v>
      </c>
      <c r="C1" s="23" t="s">
        <v>216</v>
      </c>
      <c r="D1" s="23" t="s">
        <v>217</v>
      </c>
    </row>
    <row r="2" spans="1:30" x14ac:dyDescent="0.25">
      <c r="A2" s="20" t="s">
        <v>246</v>
      </c>
      <c r="B2" s="21" t="s">
        <v>251</v>
      </c>
      <c r="C2" s="20" t="s">
        <v>255</v>
      </c>
      <c r="D2" s="20" t="s">
        <v>265</v>
      </c>
    </row>
    <row r="3" spans="1:30" x14ac:dyDescent="0.25">
      <c r="A3" s="21" t="s">
        <v>247</v>
      </c>
      <c r="B3" s="21" t="s">
        <v>253</v>
      </c>
      <c r="C3" s="21" t="s">
        <v>256</v>
      </c>
      <c r="D3" s="21" t="s">
        <v>266</v>
      </c>
    </row>
    <row r="4" spans="1:30" x14ac:dyDescent="0.25">
      <c r="A4" s="20" t="s">
        <v>248</v>
      </c>
      <c r="B4" s="21" t="s">
        <v>254</v>
      </c>
      <c r="C4" s="20" t="s">
        <v>257</v>
      </c>
      <c r="D4" s="20" t="s">
        <v>267</v>
      </c>
    </row>
    <row r="5" spans="1:30" x14ac:dyDescent="0.25">
      <c r="A5" s="21" t="s">
        <v>249</v>
      </c>
      <c r="C5" s="21" t="s">
        <v>258</v>
      </c>
      <c r="D5" s="21" t="s">
        <v>268</v>
      </c>
    </row>
    <row r="6" spans="1:30" x14ac:dyDescent="0.25">
      <c r="A6" s="22" t="s">
        <v>250</v>
      </c>
      <c r="C6" s="22" t="s">
        <v>259</v>
      </c>
      <c r="D6" s="20" t="s">
        <v>269</v>
      </c>
    </row>
    <row r="7" spans="1:30" x14ac:dyDescent="0.25">
      <c r="A7" s="21"/>
      <c r="B7" s="21"/>
      <c r="C7" s="21" t="s">
        <v>260</v>
      </c>
      <c r="D7" s="21" t="s">
        <v>270</v>
      </c>
    </row>
    <row r="8" spans="1:30" x14ac:dyDescent="0.25">
      <c r="A8" s="21"/>
      <c r="B8" s="21"/>
      <c r="C8" s="20" t="s">
        <v>261</v>
      </c>
      <c r="D8" s="20" t="s">
        <v>271</v>
      </c>
    </row>
    <row r="9" spans="1:30" x14ac:dyDescent="0.25">
      <c r="A9" s="21"/>
      <c r="B9" s="21"/>
      <c r="C9" s="21" t="s">
        <v>262</v>
      </c>
      <c r="D9" s="21" t="s">
        <v>272</v>
      </c>
    </row>
    <row r="10" spans="1:30" x14ac:dyDescent="0.25">
      <c r="A10" s="21"/>
      <c r="B10" s="21"/>
      <c r="C10" s="20" t="s">
        <v>263</v>
      </c>
      <c r="D10" s="20" t="s">
        <v>273</v>
      </c>
    </row>
    <row r="11" spans="1:30" x14ac:dyDescent="0.25">
      <c r="A11" s="21"/>
      <c r="B11" s="21"/>
      <c r="C11" s="21" t="s">
        <v>264</v>
      </c>
      <c r="D11" s="21" t="s">
        <v>274</v>
      </c>
    </row>
    <row r="15" spans="1:30" s="9" customFormat="1" x14ac:dyDescent="0.25">
      <c r="A15" s="24" t="s">
        <v>246</v>
      </c>
      <c r="B15" s="23" t="s">
        <v>247</v>
      </c>
      <c r="C15" s="24" t="s">
        <v>248</v>
      </c>
      <c r="D15" s="23" t="s">
        <v>249</v>
      </c>
      <c r="E15" s="25" t="s">
        <v>250</v>
      </c>
      <c r="F15" s="25" t="s">
        <v>318</v>
      </c>
      <c r="G15" s="24" t="s">
        <v>251</v>
      </c>
      <c r="H15" s="23" t="s">
        <v>252</v>
      </c>
      <c r="I15" s="24" t="s">
        <v>253</v>
      </c>
      <c r="J15" s="23" t="s">
        <v>254</v>
      </c>
      <c r="K15" s="24" t="s">
        <v>255</v>
      </c>
      <c r="L15" s="23" t="s">
        <v>256</v>
      </c>
      <c r="M15" s="24" t="s">
        <v>257</v>
      </c>
      <c r="N15" s="23" t="s">
        <v>258</v>
      </c>
      <c r="O15" s="25" t="s">
        <v>259</v>
      </c>
      <c r="P15" s="23" t="s">
        <v>260</v>
      </c>
      <c r="Q15" s="24" t="s">
        <v>261</v>
      </c>
      <c r="R15" s="23" t="s">
        <v>262</v>
      </c>
      <c r="S15" s="24" t="s">
        <v>263</v>
      </c>
      <c r="T15" s="23" t="s">
        <v>264</v>
      </c>
      <c r="U15" s="24" t="s">
        <v>265</v>
      </c>
      <c r="V15" s="23" t="s">
        <v>266</v>
      </c>
      <c r="W15" s="24" t="s">
        <v>267</v>
      </c>
      <c r="X15" s="23" t="s">
        <v>268</v>
      </c>
      <c r="Y15" s="24" t="s">
        <v>269</v>
      </c>
      <c r="Z15" s="23" t="s">
        <v>270</v>
      </c>
      <c r="AA15" s="24" t="s">
        <v>271</v>
      </c>
      <c r="AB15" s="23" t="s">
        <v>272</v>
      </c>
      <c r="AC15" s="24" t="s">
        <v>273</v>
      </c>
      <c r="AD15" s="23" t="s">
        <v>274</v>
      </c>
    </row>
    <row r="16" spans="1:30" x14ac:dyDescent="0.25">
      <c r="A16" s="20" t="s">
        <v>2</v>
      </c>
      <c r="B16" s="21" t="s">
        <v>11</v>
      </c>
      <c r="C16" s="20" t="s">
        <v>28</v>
      </c>
      <c r="D16" s="20" t="s">
        <v>38</v>
      </c>
      <c r="E16" s="20" t="s">
        <v>40</v>
      </c>
      <c r="F16" s="21" t="s">
        <v>319</v>
      </c>
      <c r="G16" s="20" t="s">
        <v>54</v>
      </c>
      <c r="H16" s="20" t="s">
        <v>66</v>
      </c>
      <c r="I16" s="21" t="s">
        <v>71</v>
      </c>
      <c r="J16" s="20" t="s">
        <v>90</v>
      </c>
      <c r="K16" s="20" t="s">
        <v>104</v>
      </c>
      <c r="L16" s="20" t="s">
        <v>112</v>
      </c>
      <c r="M16" s="21" t="s">
        <v>115</v>
      </c>
      <c r="N16" s="20" t="s">
        <v>120</v>
      </c>
      <c r="O16" s="21" t="s">
        <v>123</v>
      </c>
      <c r="P16" s="20" t="s">
        <v>134</v>
      </c>
      <c r="Q16" s="21" t="s">
        <v>137</v>
      </c>
      <c r="R16" s="21" t="s">
        <v>145</v>
      </c>
      <c r="S16" s="21" t="s">
        <v>149</v>
      </c>
      <c r="T16" s="21" t="s">
        <v>153</v>
      </c>
      <c r="U16" s="20" t="s">
        <v>156</v>
      </c>
      <c r="V16" s="20" t="s">
        <v>164</v>
      </c>
      <c r="W16" s="20" t="s">
        <v>168</v>
      </c>
      <c r="X16" s="20" t="s">
        <v>174</v>
      </c>
      <c r="Y16" s="21" t="s">
        <v>179</v>
      </c>
      <c r="Z16" s="20" t="s">
        <v>190</v>
      </c>
      <c r="AA16" s="20" t="s">
        <v>194</v>
      </c>
      <c r="AB16" s="20" t="s">
        <v>202</v>
      </c>
      <c r="AC16" s="20" t="s">
        <v>208</v>
      </c>
      <c r="AD16" s="20" t="s">
        <v>212</v>
      </c>
    </row>
    <row r="17" spans="1:30" x14ac:dyDescent="0.25">
      <c r="A17" s="21" t="s">
        <v>5</v>
      </c>
      <c r="B17" s="20" t="s">
        <v>12</v>
      </c>
      <c r="C17" s="21" t="s">
        <v>29</v>
      </c>
      <c r="D17" s="21"/>
      <c r="E17" s="20" t="s">
        <v>42</v>
      </c>
      <c r="F17" s="20"/>
      <c r="G17" s="21" t="s">
        <v>55</v>
      </c>
      <c r="H17" s="21" t="s">
        <v>67</v>
      </c>
      <c r="I17" s="20" t="s">
        <v>72</v>
      </c>
      <c r="J17" s="21" t="s">
        <v>91</v>
      </c>
      <c r="K17" s="21" t="s">
        <v>105</v>
      </c>
      <c r="L17" s="21" t="s">
        <v>113</v>
      </c>
      <c r="M17" s="20" t="s">
        <v>116</v>
      </c>
      <c r="N17" s="21" t="s">
        <v>121</v>
      </c>
      <c r="O17" s="20" t="s">
        <v>124</v>
      </c>
      <c r="P17" s="21" t="s">
        <v>135</v>
      </c>
      <c r="Q17" s="20" t="s">
        <v>138</v>
      </c>
      <c r="R17" s="20" t="s">
        <v>146</v>
      </c>
      <c r="S17" s="20" t="s">
        <v>150</v>
      </c>
      <c r="T17" s="20" t="s">
        <v>154</v>
      </c>
      <c r="U17" s="21" t="s">
        <v>157</v>
      </c>
      <c r="V17" s="21" t="s">
        <v>165</v>
      </c>
      <c r="W17" s="21" t="s">
        <v>169</v>
      </c>
      <c r="X17" s="21" t="s">
        <v>175</v>
      </c>
      <c r="Y17" s="20" t="s">
        <v>180</v>
      </c>
      <c r="Z17" s="21" t="s">
        <v>191</v>
      </c>
      <c r="AA17" s="21" t="s">
        <v>195</v>
      </c>
      <c r="AB17" s="21" t="s">
        <v>203</v>
      </c>
      <c r="AC17" s="21" t="s">
        <v>209</v>
      </c>
      <c r="AD17" s="21" t="s">
        <v>213</v>
      </c>
    </row>
    <row r="18" spans="1:30" x14ac:dyDescent="0.25">
      <c r="A18" s="20" t="s">
        <v>6</v>
      </c>
      <c r="B18" s="21" t="s">
        <v>13</v>
      </c>
      <c r="C18" s="20" t="s">
        <v>30</v>
      </c>
      <c r="D18" s="21"/>
      <c r="E18" s="21" t="s">
        <v>43</v>
      </c>
      <c r="F18" s="21"/>
      <c r="G18" s="20" t="s">
        <v>56</v>
      </c>
      <c r="H18" s="21"/>
      <c r="I18" s="21" t="s">
        <v>73</v>
      </c>
      <c r="J18" s="20" t="s">
        <v>92</v>
      </c>
      <c r="K18" s="20" t="s">
        <v>106</v>
      </c>
      <c r="L18" s="20" t="s">
        <v>114</v>
      </c>
      <c r="M18" s="21" t="s">
        <v>117</v>
      </c>
      <c r="N18" s="20" t="s">
        <v>122</v>
      </c>
      <c r="O18" s="21" t="s">
        <v>125</v>
      </c>
      <c r="P18" s="20" t="s">
        <v>136</v>
      </c>
      <c r="Q18" s="21" t="s">
        <v>139</v>
      </c>
      <c r="R18" s="21" t="s">
        <v>147</v>
      </c>
      <c r="S18" s="21" t="s">
        <v>151</v>
      </c>
      <c r="T18" s="21" t="s">
        <v>155</v>
      </c>
      <c r="U18" s="20" t="s">
        <v>158</v>
      </c>
      <c r="V18" s="20" t="s">
        <v>166</v>
      </c>
      <c r="W18" s="20" t="s">
        <v>170</v>
      </c>
      <c r="X18" s="20" t="s">
        <v>176</v>
      </c>
      <c r="Y18" s="21" t="s">
        <v>181</v>
      </c>
      <c r="Z18" s="20" t="s">
        <v>192</v>
      </c>
      <c r="AA18" s="20" t="s">
        <v>196</v>
      </c>
      <c r="AB18" s="20" t="s">
        <v>204</v>
      </c>
      <c r="AC18" s="20" t="s">
        <v>210</v>
      </c>
      <c r="AD18" s="20" t="s">
        <v>214</v>
      </c>
    </row>
    <row r="19" spans="1:30" x14ac:dyDescent="0.25">
      <c r="A19" s="21" t="s">
        <v>7</v>
      </c>
      <c r="B19" s="20" t="s">
        <v>14</v>
      </c>
      <c r="C19" s="21" t="s">
        <v>31</v>
      </c>
      <c r="D19" s="21"/>
      <c r="F19" s="20"/>
      <c r="G19" s="21" t="s">
        <v>57</v>
      </c>
      <c r="H19" s="21"/>
      <c r="I19" s="20" t="s">
        <v>74</v>
      </c>
      <c r="J19" s="21" t="s">
        <v>93</v>
      </c>
      <c r="K19" s="21" t="s">
        <v>107</v>
      </c>
      <c r="M19" s="20" t="s">
        <v>118</v>
      </c>
      <c r="N19" s="21"/>
      <c r="O19" s="20" t="s">
        <v>126</v>
      </c>
      <c r="Q19" s="20" t="s">
        <v>140</v>
      </c>
      <c r="R19" s="20" t="s">
        <v>148</v>
      </c>
      <c r="S19" s="20" t="s">
        <v>152</v>
      </c>
      <c r="T19" s="21"/>
      <c r="U19" s="21" t="s">
        <v>159</v>
      </c>
      <c r="V19" s="21" t="s">
        <v>167</v>
      </c>
      <c r="W19" s="21" t="s">
        <v>171</v>
      </c>
      <c r="X19" s="21" t="s">
        <v>177</v>
      </c>
      <c r="Y19" s="20" t="s">
        <v>182</v>
      </c>
      <c r="Z19" s="21" t="s">
        <v>193</v>
      </c>
      <c r="AA19" s="21" t="s">
        <v>197</v>
      </c>
      <c r="AB19" s="21" t="s">
        <v>205</v>
      </c>
      <c r="AC19" s="21" t="s">
        <v>211</v>
      </c>
      <c r="AD19" s="21"/>
    </row>
    <row r="20" spans="1:30" x14ac:dyDescent="0.25">
      <c r="A20" s="20" t="s">
        <v>8</v>
      </c>
      <c r="B20" s="21" t="s">
        <v>15</v>
      </c>
      <c r="C20" s="20" t="s">
        <v>32</v>
      </c>
      <c r="D20" s="21"/>
      <c r="F20" s="21"/>
      <c r="G20" s="20" t="s">
        <v>58</v>
      </c>
      <c r="H20" s="21"/>
      <c r="I20" s="21" t="s">
        <v>75</v>
      </c>
      <c r="J20" s="21" t="s">
        <v>95</v>
      </c>
      <c r="K20" s="20" t="s">
        <v>108</v>
      </c>
      <c r="L20" s="21"/>
      <c r="M20" s="21" t="s">
        <v>119</v>
      </c>
      <c r="N20" s="21"/>
      <c r="O20" s="21" t="s">
        <v>127</v>
      </c>
      <c r="P20" s="21"/>
      <c r="Q20" s="21" t="s">
        <v>141</v>
      </c>
      <c r="R20" s="21"/>
      <c r="S20" s="21"/>
      <c r="T20" s="21"/>
      <c r="U20" s="20" t="s">
        <v>160</v>
      </c>
      <c r="V20" s="21"/>
      <c r="W20" s="20" t="s">
        <v>172</v>
      </c>
      <c r="X20" s="20" t="s">
        <v>178</v>
      </c>
      <c r="Y20" s="21" t="s">
        <v>183</v>
      </c>
      <c r="AA20" s="20" t="s">
        <v>198</v>
      </c>
      <c r="AB20" s="20" t="s">
        <v>206</v>
      </c>
      <c r="AC20" s="21"/>
      <c r="AD20" s="21"/>
    </row>
    <row r="21" spans="1:30" x14ac:dyDescent="0.25">
      <c r="A21" s="21" t="s">
        <v>9</v>
      </c>
      <c r="B21" s="20" t="s">
        <v>16</v>
      </c>
      <c r="C21" s="21" t="s">
        <v>33</v>
      </c>
      <c r="D21" s="21"/>
      <c r="E21" s="21"/>
      <c r="F21" s="21"/>
      <c r="G21" s="20" t="s">
        <v>60</v>
      </c>
      <c r="H21" s="21"/>
      <c r="I21" s="20" t="s">
        <v>76</v>
      </c>
      <c r="J21" s="20" t="s">
        <v>96</v>
      </c>
      <c r="K21" s="21" t="s">
        <v>109</v>
      </c>
      <c r="L21" s="21"/>
      <c r="M21" s="21"/>
      <c r="N21" s="21"/>
      <c r="O21" s="20" t="s">
        <v>128</v>
      </c>
      <c r="P21" s="21"/>
      <c r="Q21" s="20" t="s">
        <v>142</v>
      </c>
      <c r="R21" s="21"/>
      <c r="S21" s="21"/>
      <c r="T21" s="21"/>
      <c r="U21" s="21" t="s">
        <v>161</v>
      </c>
      <c r="V21" s="21"/>
      <c r="W21" s="21" t="s">
        <v>173</v>
      </c>
      <c r="X21" s="21"/>
      <c r="Y21" s="20" t="s">
        <v>184</v>
      </c>
      <c r="AA21" s="21" t="s">
        <v>199</v>
      </c>
      <c r="AB21" s="21" t="s">
        <v>207</v>
      </c>
      <c r="AC21" s="21"/>
      <c r="AD21" s="21"/>
    </row>
    <row r="22" spans="1:30" x14ac:dyDescent="0.25">
      <c r="A22" s="20" t="s">
        <v>10</v>
      </c>
      <c r="B22" s="21" t="s">
        <v>17</v>
      </c>
      <c r="C22" s="20" t="s">
        <v>34</v>
      </c>
      <c r="D22" s="21"/>
      <c r="E22" s="21"/>
      <c r="F22" s="21"/>
      <c r="G22" s="20" t="s">
        <v>62</v>
      </c>
      <c r="H22" s="21"/>
      <c r="I22" s="20" t="s">
        <v>78</v>
      </c>
      <c r="J22" s="21" t="s">
        <v>97</v>
      </c>
      <c r="K22" s="20" t="s">
        <v>110</v>
      </c>
      <c r="L22" s="21"/>
      <c r="M22" s="21"/>
      <c r="N22" s="21"/>
      <c r="O22" s="21" t="s">
        <v>129</v>
      </c>
      <c r="P22" s="21"/>
      <c r="Q22" s="21" t="s">
        <v>143</v>
      </c>
      <c r="R22" s="21"/>
      <c r="S22" s="21"/>
      <c r="T22" s="21"/>
      <c r="U22" s="20" t="s">
        <v>162</v>
      </c>
      <c r="V22" s="21"/>
      <c r="W22" s="21"/>
      <c r="X22" s="21"/>
      <c r="Y22" s="21" t="s">
        <v>185</v>
      </c>
      <c r="Z22" s="21"/>
      <c r="AA22" s="20" t="s">
        <v>200</v>
      </c>
      <c r="AB22" s="21"/>
      <c r="AC22" s="21"/>
      <c r="AD22" s="21"/>
    </row>
    <row r="23" spans="1:30" x14ac:dyDescent="0.25">
      <c r="B23" s="20" t="s">
        <v>18</v>
      </c>
      <c r="C23" s="21" t="s">
        <v>35</v>
      </c>
      <c r="D23" s="21"/>
      <c r="E23" s="21"/>
      <c r="F23" s="21"/>
      <c r="G23" s="21" t="s">
        <v>63</v>
      </c>
      <c r="H23" s="21"/>
      <c r="I23" s="21" t="s">
        <v>79</v>
      </c>
      <c r="J23" s="20" t="s">
        <v>98</v>
      </c>
      <c r="K23" s="21"/>
      <c r="L23" s="21"/>
      <c r="M23" s="21"/>
      <c r="N23" s="21"/>
      <c r="O23" s="20" t="s">
        <v>130</v>
      </c>
      <c r="P23" s="21"/>
      <c r="Q23" s="20" t="s">
        <v>144</v>
      </c>
      <c r="R23" s="21"/>
      <c r="S23" s="21"/>
      <c r="T23" s="21"/>
      <c r="U23" s="21" t="s">
        <v>163</v>
      </c>
      <c r="V23" s="21"/>
      <c r="W23" s="21"/>
      <c r="X23" s="21"/>
      <c r="Y23" s="20" t="s">
        <v>186</v>
      </c>
      <c r="Z23" s="21"/>
      <c r="AA23" s="21" t="s">
        <v>201</v>
      </c>
      <c r="AB23" s="21"/>
      <c r="AC23" s="21"/>
      <c r="AD23" s="21"/>
    </row>
    <row r="24" spans="1:30" x14ac:dyDescent="0.25">
      <c r="B24" s="21" t="s">
        <v>19</v>
      </c>
      <c r="C24" s="20" t="s">
        <v>36</v>
      </c>
      <c r="D24" s="21"/>
      <c r="E24" s="21"/>
      <c r="F24" s="21"/>
      <c r="G24" s="20" t="s">
        <v>64</v>
      </c>
      <c r="H24" s="21"/>
      <c r="I24" s="20" t="s">
        <v>80</v>
      </c>
      <c r="J24" s="21" t="s">
        <v>99</v>
      </c>
      <c r="K24" s="21"/>
      <c r="L24" s="21"/>
      <c r="M24" s="21"/>
      <c r="N24" s="21"/>
      <c r="O24" s="21" t="s">
        <v>131</v>
      </c>
      <c r="P24" s="21"/>
      <c r="Q24" s="21"/>
      <c r="R24" s="21"/>
      <c r="S24" s="21"/>
      <c r="T24" s="21"/>
      <c r="U24" s="21"/>
      <c r="V24" s="21"/>
      <c r="W24" s="21"/>
      <c r="X24" s="21"/>
      <c r="Y24" s="21" t="s">
        <v>187</v>
      </c>
      <c r="Z24" s="21"/>
      <c r="AA24" s="21"/>
      <c r="AB24" s="21"/>
      <c r="AC24" s="21"/>
      <c r="AD24" s="21"/>
    </row>
    <row r="25" spans="1:30" x14ac:dyDescent="0.25">
      <c r="B25" s="20" t="s">
        <v>20</v>
      </c>
      <c r="C25" s="21" t="s">
        <v>37</v>
      </c>
      <c r="D25" s="21"/>
      <c r="E25" s="21"/>
      <c r="F25" s="21"/>
      <c r="G25" s="21" t="s">
        <v>65</v>
      </c>
      <c r="H25" s="21"/>
      <c r="I25" s="21" t="s">
        <v>81</v>
      </c>
      <c r="J25" s="20" t="s">
        <v>100</v>
      </c>
      <c r="K25" s="21"/>
      <c r="L25" s="21"/>
      <c r="M25" s="21"/>
      <c r="N25" s="21"/>
      <c r="O25" s="2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x14ac:dyDescent="0.25">
      <c r="B26" s="21" t="s">
        <v>21</v>
      </c>
      <c r="D26" s="21"/>
      <c r="E26" s="21"/>
      <c r="F26" s="21"/>
      <c r="H26" s="21"/>
      <c r="I26" s="20" t="s">
        <v>82</v>
      </c>
      <c r="J26" s="21" t="s">
        <v>101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x14ac:dyDescent="0.25">
      <c r="A27" s="21"/>
      <c r="B27" s="20" t="s">
        <v>22</v>
      </c>
      <c r="D27" s="21"/>
      <c r="E27" s="21"/>
      <c r="F27" s="21"/>
      <c r="H27" s="21"/>
      <c r="I27" s="21" t="s">
        <v>83</v>
      </c>
      <c r="J27" s="20" t="s">
        <v>102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x14ac:dyDescent="0.25">
      <c r="A28" s="21"/>
      <c r="B28" s="21" t="s">
        <v>23</v>
      </c>
      <c r="D28" s="21"/>
      <c r="E28" s="21"/>
      <c r="F28" s="21"/>
      <c r="H28" s="21"/>
      <c r="I28" s="20" t="s">
        <v>84</v>
      </c>
      <c r="J28" s="21" t="s">
        <v>103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x14ac:dyDescent="0.25">
      <c r="A29" s="21"/>
      <c r="B29" s="20" t="s">
        <v>24</v>
      </c>
      <c r="C29" s="21"/>
      <c r="D29" s="21"/>
      <c r="E29" s="21"/>
      <c r="F29" s="21"/>
      <c r="H29" s="21"/>
      <c r="I29" s="21" t="s">
        <v>85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x14ac:dyDescent="0.25">
      <c r="A30" s="21"/>
      <c r="B30" s="21"/>
      <c r="C30" s="21"/>
      <c r="D30" s="21"/>
      <c r="E30" s="21"/>
      <c r="F30" s="21"/>
      <c r="H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x14ac:dyDescent="0.25">
      <c r="A31" s="21"/>
      <c r="B31" s="21"/>
      <c r="C31" s="21"/>
      <c r="D31" s="21"/>
      <c r="E31" s="21"/>
      <c r="F31" s="21"/>
      <c r="H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x14ac:dyDescent="0.25">
      <c r="A32" s="21"/>
      <c r="B32" s="21"/>
      <c r="C32" s="21"/>
      <c r="D32" s="21"/>
      <c r="E32" s="21"/>
      <c r="F32" s="21"/>
      <c r="H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x14ac:dyDescent="0.25">
      <c r="A33" s="21"/>
      <c r="B33" s="21"/>
      <c r="C33" s="21"/>
      <c r="D33" s="21"/>
      <c r="E33" s="21"/>
      <c r="F33" s="21"/>
      <c r="H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x14ac:dyDescent="0.25">
      <c r="A34" s="21"/>
      <c r="B34" s="21"/>
      <c r="C34" s="21"/>
      <c r="D34" s="21"/>
      <c r="E34" s="21"/>
      <c r="F34" s="21"/>
      <c r="H34" s="21"/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x14ac:dyDescent="0.25">
      <c r="A35" s="21"/>
      <c r="B35" s="21"/>
      <c r="C35" s="21"/>
      <c r="D35" s="21"/>
      <c r="E35" s="21"/>
      <c r="F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x14ac:dyDescent="0.25">
      <c r="A36" s="21"/>
      <c r="B36" s="21"/>
      <c r="C36" s="21"/>
      <c r="D36" s="21"/>
      <c r="E36" s="21"/>
      <c r="F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x14ac:dyDescent="0.25">
      <c r="A37" s="21"/>
      <c r="B37" s="21"/>
      <c r="C37" s="21"/>
      <c r="D37" s="21"/>
      <c r="E37" s="21"/>
      <c r="F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4D65-80A3-4D09-892B-CD1D2FAC68FE}">
  <dimension ref="A1:L216"/>
  <sheetViews>
    <sheetView topLeftCell="A35" workbookViewId="0">
      <selection activeCell="D2" sqref="D2:D45"/>
    </sheetView>
  </sheetViews>
  <sheetFormatPr defaultRowHeight="15" x14ac:dyDescent="0.25"/>
  <cols>
    <col min="1" max="1" width="17.42578125" customWidth="1"/>
    <col min="2" max="2" width="7.85546875" customWidth="1"/>
    <col min="3" max="3" width="6.5703125" customWidth="1"/>
    <col min="4" max="4" width="16" customWidth="1"/>
    <col min="5" max="5" width="16.140625" customWidth="1"/>
    <col min="6" max="6" width="16.7109375" customWidth="1"/>
    <col min="7" max="7" width="17.28515625" customWidth="1"/>
    <col min="8" max="8" width="16.85546875" customWidth="1"/>
    <col min="9" max="9" width="16.140625" customWidth="1"/>
    <col min="10" max="10" width="14.5703125" customWidth="1"/>
    <col min="11" max="11" width="14.28515625" customWidth="1"/>
    <col min="12" max="12" width="17.42578125" customWidth="1"/>
  </cols>
  <sheetData>
    <row r="1" spans="1:12" x14ac:dyDescent="0.25">
      <c r="A1" s="13" t="s">
        <v>218</v>
      </c>
      <c r="B1" s="14" t="s">
        <v>219</v>
      </c>
      <c r="C1" s="13" t="s">
        <v>220</v>
      </c>
      <c r="D1" s="15" t="s">
        <v>221</v>
      </c>
      <c r="E1" s="18" t="s">
        <v>222</v>
      </c>
      <c r="F1" s="19" t="s">
        <v>223</v>
      </c>
      <c r="G1" s="15" t="s">
        <v>224</v>
      </c>
      <c r="H1" s="13" t="s">
        <v>225</v>
      </c>
      <c r="I1" s="18" t="s">
        <v>227</v>
      </c>
      <c r="J1" s="18" t="s">
        <v>226</v>
      </c>
      <c r="K1" s="15" t="s">
        <v>228</v>
      </c>
      <c r="L1" s="16" t="s">
        <v>229</v>
      </c>
    </row>
    <row r="2" spans="1:12" x14ac:dyDescent="0.25">
      <c r="A2" s="2" t="s">
        <v>0</v>
      </c>
      <c r="B2" s="10">
        <v>96</v>
      </c>
      <c r="C2" s="2">
        <v>0</v>
      </c>
      <c r="D2" s="29"/>
      <c r="E2" s="30"/>
      <c r="F2" s="30">
        <v>0</v>
      </c>
      <c r="G2" s="29">
        <v>0</v>
      </c>
      <c r="H2" s="29"/>
      <c r="I2" s="30">
        <v>0</v>
      </c>
      <c r="J2" s="30"/>
      <c r="K2" s="29">
        <v>0</v>
      </c>
      <c r="L2" s="31">
        <v>0</v>
      </c>
    </row>
    <row r="3" spans="1:12" x14ac:dyDescent="0.25">
      <c r="A3" s="3" t="s">
        <v>1</v>
      </c>
      <c r="B3" s="10">
        <v>96</v>
      </c>
      <c r="C3" s="3">
        <v>0</v>
      </c>
      <c r="D3" s="32"/>
      <c r="E3" s="33"/>
      <c r="F3" s="33">
        <v>0</v>
      </c>
      <c r="G3" s="32">
        <v>0</v>
      </c>
      <c r="H3" s="32"/>
      <c r="I3" s="33">
        <v>0</v>
      </c>
      <c r="J3" s="33"/>
      <c r="K3" s="32">
        <v>0</v>
      </c>
      <c r="L3" s="34">
        <v>0</v>
      </c>
    </row>
    <row r="4" spans="1:12" x14ac:dyDescent="0.25">
      <c r="A4" s="2" t="s">
        <v>2</v>
      </c>
      <c r="B4" s="10">
        <v>96</v>
      </c>
      <c r="C4" s="2">
        <v>0</v>
      </c>
      <c r="D4" s="29">
        <v>777600</v>
      </c>
      <c r="E4" s="30">
        <v>85536</v>
      </c>
      <c r="F4" s="30">
        <v>93312</v>
      </c>
      <c r="G4" s="29">
        <v>956448</v>
      </c>
      <c r="H4" s="29">
        <v>674000</v>
      </c>
      <c r="I4" s="30">
        <v>282448</v>
      </c>
      <c r="J4" s="30">
        <v>10000</v>
      </c>
      <c r="K4" s="29">
        <v>272448</v>
      </c>
      <c r="L4" s="31">
        <v>22704</v>
      </c>
    </row>
    <row r="5" spans="1:12" x14ac:dyDescent="0.25">
      <c r="A5" s="3" t="s">
        <v>3</v>
      </c>
      <c r="B5" s="10">
        <v>96</v>
      </c>
      <c r="C5" s="3">
        <v>0</v>
      </c>
      <c r="D5" s="32"/>
      <c r="E5" s="33">
        <v>0</v>
      </c>
      <c r="F5" s="33">
        <v>0</v>
      </c>
      <c r="G5" s="32">
        <v>0</v>
      </c>
      <c r="H5" s="32"/>
      <c r="I5" s="33">
        <v>0</v>
      </c>
      <c r="J5" s="33"/>
      <c r="K5" s="32">
        <v>0</v>
      </c>
      <c r="L5" s="34">
        <v>0</v>
      </c>
    </row>
    <row r="6" spans="1:12" x14ac:dyDescent="0.25">
      <c r="A6" s="2" t="s">
        <v>4</v>
      </c>
      <c r="B6" s="10">
        <v>96</v>
      </c>
      <c r="C6" s="2">
        <v>0</v>
      </c>
      <c r="D6" s="29"/>
      <c r="E6" s="30">
        <v>0</v>
      </c>
      <c r="F6" s="30">
        <v>0</v>
      </c>
      <c r="G6" s="29">
        <v>0</v>
      </c>
      <c r="H6" s="29"/>
      <c r="I6" s="30">
        <v>0</v>
      </c>
      <c r="J6" s="30"/>
      <c r="K6" s="29">
        <v>0</v>
      </c>
      <c r="L6" s="31">
        <v>0</v>
      </c>
    </row>
    <row r="7" spans="1:12" x14ac:dyDescent="0.25">
      <c r="A7" s="3" t="s">
        <v>5</v>
      </c>
      <c r="B7" s="10">
        <v>96</v>
      </c>
      <c r="C7" s="3">
        <v>0</v>
      </c>
      <c r="D7" s="29">
        <v>777600</v>
      </c>
      <c r="E7" s="33">
        <v>85536</v>
      </c>
      <c r="F7" s="33">
        <v>93312</v>
      </c>
      <c r="G7" s="32">
        <v>956448</v>
      </c>
      <c r="H7" s="29">
        <v>674000</v>
      </c>
      <c r="I7" s="33">
        <v>282448</v>
      </c>
      <c r="J7" s="30">
        <v>10000</v>
      </c>
      <c r="K7" s="32">
        <v>272448</v>
      </c>
      <c r="L7" s="34">
        <v>22704</v>
      </c>
    </row>
    <row r="8" spans="1:12" x14ac:dyDescent="0.25">
      <c r="A8" s="2" t="s">
        <v>6</v>
      </c>
      <c r="B8" s="10">
        <v>96</v>
      </c>
      <c r="C8" s="2">
        <v>0</v>
      </c>
      <c r="D8" s="29">
        <v>777600</v>
      </c>
      <c r="E8" s="30">
        <v>85536</v>
      </c>
      <c r="F8" s="30">
        <v>93312</v>
      </c>
      <c r="G8" s="29">
        <v>956448</v>
      </c>
      <c r="H8" s="29">
        <v>674000</v>
      </c>
      <c r="I8" s="30">
        <v>282448</v>
      </c>
      <c r="J8" s="30">
        <v>10000</v>
      </c>
      <c r="K8" s="29">
        <v>272448</v>
      </c>
      <c r="L8" s="31">
        <v>22704</v>
      </c>
    </row>
    <row r="9" spans="1:12" x14ac:dyDescent="0.25">
      <c r="A9" s="3" t="s">
        <v>7</v>
      </c>
      <c r="B9" s="10">
        <v>96</v>
      </c>
      <c r="C9" s="3">
        <v>0</v>
      </c>
      <c r="D9" s="29">
        <v>777600</v>
      </c>
      <c r="E9" s="33">
        <v>85536</v>
      </c>
      <c r="F9" s="33">
        <v>93312</v>
      </c>
      <c r="G9" s="32">
        <v>956448</v>
      </c>
      <c r="H9" s="29">
        <v>674000</v>
      </c>
      <c r="I9" s="33">
        <v>282448</v>
      </c>
      <c r="J9" s="30">
        <v>10000</v>
      </c>
      <c r="K9" s="32">
        <v>272448</v>
      </c>
      <c r="L9" s="34">
        <v>22704</v>
      </c>
    </row>
    <row r="10" spans="1:12" x14ac:dyDescent="0.25">
      <c r="A10" s="2" t="s">
        <v>8</v>
      </c>
      <c r="B10" s="10">
        <v>96</v>
      </c>
      <c r="C10" s="2">
        <v>0</v>
      </c>
      <c r="D10" s="29">
        <v>777600</v>
      </c>
      <c r="E10" s="30">
        <v>85536</v>
      </c>
      <c r="F10" s="30">
        <v>93312</v>
      </c>
      <c r="G10" s="29">
        <v>956448</v>
      </c>
      <c r="H10" s="29">
        <v>674000</v>
      </c>
      <c r="I10" s="30">
        <v>282448</v>
      </c>
      <c r="J10" s="30">
        <v>10000</v>
      </c>
      <c r="K10" s="29">
        <v>272448</v>
      </c>
      <c r="L10" s="31">
        <v>22704</v>
      </c>
    </row>
    <row r="11" spans="1:12" x14ac:dyDescent="0.25">
      <c r="A11" s="3" t="s">
        <v>9</v>
      </c>
      <c r="B11" s="10">
        <v>96</v>
      </c>
      <c r="C11" s="3">
        <v>0</v>
      </c>
      <c r="D11" s="29">
        <v>777600</v>
      </c>
      <c r="E11" s="33">
        <v>85536</v>
      </c>
      <c r="F11" s="33">
        <v>93312</v>
      </c>
      <c r="G11" s="32">
        <v>956448</v>
      </c>
      <c r="H11" s="29">
        <v>674000</v>
      </c>
      <c r="I11" s="33">
        <v>282448</v>
      </c>
      <c r="J11" s="30">
        <v>10000</v>
      </c>
      <c r="K11" s="32">
        <v>272448</v>
      </c>
      <c r="L11" s="34">
        <v>22704</v>
      </c>
    </row>
    <row r="12" spans="1:12" x14ac:dyDescent="0.25">
      <c r="A12" s="2" t="s">
        <v>10</v>
      </c>
      <c r="B12" s="10">
        <v>96</v>
      </c>
      <c r="C12" s="2">
        <v>0</v>
      </c>
      <c r="D12" s="29">
        <v>777600</v>
      </c>
      <c r="E12" s="30">
        <v>85536</v>
      </c>
      <c r="F12" s="30">
        <v>93312</v>
      </c>
      <c r="G12" s="29">
        <v>956448</v>
      </c>
      <c r="H12" s="29">
        <v>674000</v>
      </c>
      <c r="I12" s="30">
        <v>282448</v>
      </c>
      <c r="J12" s="30">
        <v>10000</v>
      </c>
      <c r="K12" s="29">
        <v>272448</v>
      </c>
      <c r="L12" s="31">
        <v>22704</v>
      </c>
    </row>
    <row r="13" spans="1:12" x14ac:dyDescent="0.25">
      <c r="A13" s="3" t="s">
        <v>11</v>
      </c>
      <c r="B13" s="10">
        <v>85</v>
      </c>
      <c r="C13" s="3">
        <v>0</v>
      </c>
      <c r="D13" s="32">
        <v>722500</v>
      </c>
      <c r="E13" s="33">
        <v>79475</v>
      </c>
      <c r="F13" s="33">
        <v>86700</v>
      </c>
      <c r="G13" s="32">
        <v>888675</v>
      </c>
      <c r="H13" s="32">
        <v>597000</v>
      </c>
      <c r="I13" s="33">
        <v>291675</v>
      </c>
      <c r="J13" s="30">
        <v>10000</v>
      </c>
      <c r="K13" s="32">
        <v>281675</v>
      </c>
      <c r="L13" s="34">
        <v>23472.916666666668</v>
      </c>
    </row>
    <row r="14" spans="1:12" x14ac:dyDescent="0.25">
      <c r="A14" s="2" t="s">
        <v>12</v>
      </c>
      <c r="B14" s="10">
        <v>80</v>
      </c>
      <c r="C14" s="2">
        <v>0</v>
      </c>
      <c r="D14" s="29">
        <v>680000</v>
      </c>
      <c r="E14" s="30">
        <v>74800</v>
      </c>
      <c r="F14" s="30">
        <v>81600</v>
      </c>
      <c r="G14" s="29">
        <v>836400</v>
      </c>
      <c r="H14" s="29">
        <v>562000</v>
      </c>
      <c r="I14" s="30">
        <v>274400</v>
      </c>
      <c r="J14" s="30">
        <v>10000</v>
      </c>
      <c r="K14" s="29">
        <v>264400</v>
      </c>
      <c r="L14" s="31">
        <v>22033.333333333332</v>
      </c>
    </row>
    <row r="15" spans="1:12" x14ac:dyDescent="0.25">
      <c r="A15" s="3" t="s">
        <v>13</v>
      </c>
      <c r="B15" s="10">
        <v>80</v>
      </c>
      <c r="C15" s="3">
        <v>0</v>
      </c>
      <c r="D15" s="29">
        <v>680000</v>
      </c>
      <c r="E15" s="33">
        <v>74800</v>
      </c>
      <c r="F15" s="33">
        <v>81600</v>
      </c>
      <c r="G15" s="32">
        <v>836400</v>
      </c>
      <c r="H15" s="29">
        <v>562000</v>
      </c>
      <c r="I15" s="33">
        <v>274400</v>
      </c>
      <c r="J15" s="30">
        <v>10000</v>
      </c>
      <c r="K15" s="32">
        <v>264400</v>
      </c>
      <c r="L15" s="34">
        <v>22033.333333333332</v>
      </c>
    </row>
    <row r="16" spans="1:12" x14ac:dyDescent="0.25">
      <c r="A16" s="2" t="s">
        <v>14</v>
      </c>
      <c r="B16" s="10">
        <v>80</v>
      </c>
      <c r="C16" s="2">
        <v>0</v>
      </c>
      <c r="D16" s="29">
        <v>680000</v>
      </c>
      <c r="E16" s="30">
        <v>74800</v>
      </c>
      <c r="F16" s="30">
        <v>81600</v>
      </c>
      <c r="G16" s="29">
        <v>836400</v>
      </c>
      <c r="H16" s="29">
        <v>562000</v>
      </c>
      <c r="I16" s="30">
        <v>274400</v>
      </c>
      <c r="J16" s="30">
        <v>10000</v>
      </c>
      <c r="K16" s="29">
        <v>264400</v>
      </c>
      <c r="L16" s="31">
        <v>22033.333333333332</v>
      </c>
    </row>
    <row r="17" spans="1:12" x14ac:dyDescent="0.25">
      <c r="A17" s="3" t="s">
        <v>15</v>
      </c>
      <c r="B17" s="10">
        <v>80</v>
      </c>
      <c r="C17" s="3">
        <v>0</v>
      </c>
      <c r="D17" s="29">
        <v>680000</v>
      </c>
      <c r="E17" s="33">
        <v>74800</v>
      </c>
      <c r="F17" s="33">
        <v>81600</v>
      </c>
      <c r="G17" s="32">
        <v>836400</v>
      </c>
      <c r="H17" s="29">
        <v>562000</v>
      </c>
      <c r="I17" s="33">
        <v>274400</v>
      </c>
      <c r="J17" s="30">
        <v>10000</v>
      </c>
      <c r="K17" s="32">
        <v>264400</v>
      </c>
      <c r="L17" s="34">
        <v>22033.333333333332</v>
      </c>
    </row>
    <row r="18" spans="1:12" x14ac:dyDescent="0.25">
      <c r="A18" s="2" t="s">
        <v>16</v>
      </c>
      <c r="B18" s="10">
        <v>80</v>
      </c>
      <c r="C18" s="2">
        <v>0</v>
      </c>
      <c r="D18" s="29">
        <v>680000</v>
      </c>
      <c r="E18" s="30">
        <v>74800</v>
      </c>
      <c r="F18" s="30">
        <v>81600</v>
      </c>
      <c r="G18" s="29">
        <v>836400</v>
      </c>
      <c r="H18" s="29">
        <v>562000</v>
      </c>
      <c r="I18" s="30">
        <v>274400</v>
      </c>
      <c r="J18" s="30">
        <v>10000</v>
      </c>
      <c r="K18" s="29">
        <v>264400</v>
      </c>
      <c r="L18" s="31">
        <v>22033.333333333332</v>
      </c>
    </row>
    <row r="19" spans="1:12" x14ac:dyDescent="0.25">
      <c r="A19" s="3" t="s">
        <v>17</v>
      </c>
      <c r="B19" s="10">
        <v>80</v>
      </c>
      <c r="C19" s="3">
        <v>0</v>
      </c>
      <c r="D19" s="29">
        <v>680000</v>
      </c>
      <c r="E19" s="33">
        <v>74800</v>
      </c>
      <c r="F19" s="33">
        <v>81600</v>
      </c>
      <c r="G19" s="32">
        <v>836400</v>
      </c>
      <c r="H19" s="29">
        <v>562000</v>
      </c>
      <c r="I19" s="33">
        <v>274400</v>
      </c>
      <c r="J19" s="30">
        <v>10000</v>
      </c>
      <c r="K19" s="32">
        <v>264400</v>
      </c>
      <c r="L19" s="34">
        <v>22033.333333333332</v>
      </c>
    </row>
    <row r="20" spans="1:12" x14ac:dyDescent="0.25">
      <c r="A20" s="2" t="s">
        <v>18</v>
      </c>
      <c r="B20" s="10">
        <v>80</v>
      </c>
      <c r="C20" s="2">
        <v>0</v>
      </c>
      <c r="D20" s="29">
        <v>680000</v>
      </c>
      <c r="E20" s="30">
        <v>74800</v>
      </c>
      <c r="F20" s="30">
        <v>81600</v>
      </c>
      <c r="G20" s="29">
        <v>836400</v>
      </c>
      <c r="H20" s="29">
        <v>562000</v>
      </c>
      <c r="I20" s="30">
        <v>274400</v>
      </c>
      <c r="J20" s="30">
        <v>10000</v>
      </c>
      <c r="K20" s="29">
        <v>264400</v>
      </c>
      <c r="L20" s="31">
        <v>22033.333333333332</v>
      </c>
    </row>
    <row r="21" spans="1:12" x14ac:dyDescent="0.25">
      <c r="A21" s="3" t="s">
        <v>19</v>
      </c>
      <c r="B21" s="10">
        <v>80</v>
      </c>
      <c r="C21" s="3">
        <v>0</v>
      </c>
      <c r="D21" s="29">
        <v>680000</v>
      </c>
      <c r="E21" s="33">
        <v>74800</v>
      </c>
      <c r="F21" s="33">
        <v>81600</v>
      </c>
      <c r="G21" s="32">
        <v>836400</v>
      </c>
      <c r="H21" s="29">
        <v>562000</v>
      </c>
      <c r="I21" s="33">
        <v>274400</v>
      </c>
      <c r="J21" s="30">
        <v>10000</v>
      </c>
      <c r="K21" s="32">
        <v>264400</v>
      </c>
      <c r="L21" s="34">
        <v>22033.333333333332</v>
      </c>
    </row>
    <row r="22" spans="1:12" x14ac:dyDescent="0.25">
      <c r="A22" s="2" t="s">
        <v>20</v>
      </c>
      <c r="B22" s="10">
        <v>80</v>
      </c>
      <c r="C22" s="2">
        <v>0</v>
      </c>
      <c r="D22" s="29">
        <v>680000</v>
      </c>
      <c r="E22" s="30">
        <v>74800</v>
      </c>
      <c r="F22" s="30">
        <v>81600</v>
      </c>
      <c r="G22" s="29">
        <v>836400</v>
      </c>
      <c r="H22" s="29">
        <v>562000</v>
      </c>
      <c r="I22" s="30">
        <v>274400</v>
      </c>
      <c r="J22" s="30">
        <v>10000</v>
      </c>
      <c r="K22" s="29">
        <v>264400</v>
      </c>
      <c r="L22" s="31">
        <v>22033.333333333332</v>
      </c>
    </row>
    <row r="23" spans="1:12" x14ac:dyDescent="0.25">
      <c r="A23" s="3" t="s">
        <v>21</v>
      </c>
      <c r="B23" s="10">
        <v>80</v>
      </c>
      <c r="C23" s="3">
        <v>0</v>
      </c>
      <c r="D23" s="29">
        <v>680000</v>
      </c>
      <c r="E23" s="33">
        <v>74800</v>
      </c>
      <c r="F23" s="33">
        <v>81600</v>
      </c>
      <c r="G23" s="32">
        <v>836400</v>
      </c>
      <c r="H23" s="29">
        <v>562000</v>
      </c>
      <c r="I23" s="33">
        <v>274400</v>
      </c>
      <c r="J23" s="30">
        <v>10000</v>
      </c>
      <c r="K23" s="32">
        <v>264400</v>
      </c>
      <c r="L23" s="34">
        <v>22033.333333333332</v>
      </c>
    </row>
    <row r="24" spans="1:12" x14ac:dyDescent="0.25">
      <c r="A24" s="2" t="s">
        <v>22</v>
      </c>
      <c r="B24" s="10">
        <v>80</v>
      </c>
      <c r="C24" s="2">
        <v>0</v>
      </c>
      <c r="D24" s="29">
        <v>680000</v>
      </c>
      <c r="E24" s="30">
        <v>74800</v>
      </c>
      <c r="F24" s="30">
        <v>81600</v>
      </c>
      <c r="G24" s="29">
        <v>836400</v>
      </c>
      <c r="H24" s="29">
        <v>562000</v>
      </c>
      <c r="I24" s="30">
        <v>274400</v>
      </c>
      <c r="J24" s="30">
        <v>10000</v>
      </c>
      <c r="K24" s="29">
        <v>264400</v>
      </c>
      <c r="L24" s="31">
        <v>22033.333333333332</v>
      </c>
    </row>
    <row r="25" spans="1:12" x14ac:dyDescent="0.25">
      <c r="A25" s="3" t="s">
        <v>23</v>
      </c>
      <c r="B25" s="10">
        <v>80</v>
      </c>
      <c r="C25" s="3">
        <v>0</v>
      </c>
      <c r="D25" s="29">
        <v>680000</v>
      </c>
      <c r="E25" s="33">
        <v>74800</v>
      </c>
      <c r="F25" s="33">
        <v>81600</v>
      </c>
      <c r="G25" s="32">
        <v>836400</v>
      </c>
      <c r="H25" s="29">
        <v>562000</v>
      </c>
      <c r="I25" s="33">
        <v>274400</v>
      </c>
      <c r="J25" s="30">
        <v>10000</v>
      </c>
      <c r="K25" s="32">
        <v>264400</v>
      </c>
      <c r="L25" s="34">
        <v>22033.333333333332</v>
      </c>
    </row>
    <row r="26" spans="1:12" x14ac:dyDescent="0.25">
      <c r="A26" s="2" t="s">
        <v>24</v>
      </c>
      <c r="B26" s="10">
        <v>80</v>
      </c>
      <c r="C26" s="2">
        <v>0</v>
      </c>
      <c r="D26" s="29">
        <v>680000</v>
      </c>
      <c r="E26" s="30">
        <v>74800</v>
      </c>
      <c r="F26" s="30">
        <v>81600</v>
      </c>
      <c r="G26" s="29">
        <v>836400</v>
      </c>
      <c r="H26" s="29">
        <v>562000</v>
      </c>
      <c r="I26" s="30">
        <v>274400</v>
      </c>
      <c r="J26" s="30">
        <v>10000</v>
      </c>
      <c r="K26" s="29">
        <v>264400</v>
      </c>
      <c r="L26" s="31">
        <v>22033.333333333332</v>
      </c>
    </row>
    <row r="27" spans="1:12" x14ac:dyDescent="0.25">
      <c r="A27" s="3" t="s">
        <v>25</v>
      </c>
      <c r="B27" s="10">
        <v>96</v>
      </c>
      <c r="C27" s="3">
        <v>0</v>
      </c>
      <c r="D27" s="32"/>
      <c r="E27" s="33">
        <v>0</v>
      </c>
      <c r="F27" s="33">
        <v>0</v>
      </c>
      <c r="G27" s="32">
        <v>0</v>
      </c>
      <c r="H27" s="32"/>
      <c r="I27" s="33">
        <v>0</v>
      </c>
      <c r="J27" s="33"/>
      <c r="K27" s="32">
        <v>0</v>
      </c>
      <c r="L27" s="34">
        <v>0</v>
      </c>
    </row>
    <row r="28" spans="1:12" x14ac:dyDescent="0.25">
      <c r="A28" s="2" t="s">
        <v>26</v>
      </c>
      <c r="B28" s="10">
        <v>96</v>
      </c>
      <c r="C28" s="2">
        <v>0</v>
      </c>
      <c r="D28" s="29"/>
      <c r="E28" s="30">
        <v>0</v>
      </c>
      <c r="F28" s="30">
        <v>0</v>
      </c>
      <c r="G28" s="29">
        <v>0</v>
      </c>
      <c r="H28" s="29"/>
      <c r="I28" s="30">
        <v>0</v>
      </c>
      <c r="J28" s="30"/>
      <c r="K28" s="29">
        <v>0</v>
      </c>
      <c r="L28" s="31">
        <v>0</v>
      </c>
    </row>
    <row r="29" spans="1:12" x14ac:dyDescent="0.25">
      <c r="A29" s="3" t="s">
        <v>27</v>
      </c>
      <c r="B29" s="10">
        <v>96</v>
      </c>
      <c r="C29" s="3">
        <v>0</v>
      </c>
      <c r="D29" s="32"/>
      <c r="E29" s="33">
        <v>0</v>
      </c>
      <c r="F29" s="33">
        <v>0</v>
      </c>
      <c r="G29" s="32">
        <v>0</v>
      </c>
      <c r="H29" s="32"/>
      <c r="I29" s="33">
        <v>0</v>
      </c>
      <c r="J29" s="33"/>
      <c r="K29" s="32">
        <v>0</v>
      </c>
      <c r="L29" s="34">
        <v>0</v>
      </c>
    </row>
    <row r="30" spans="1:12" x14ac:dyDescent="0.25">
      <c r="A30" s="2" t="s">
        <v>28</v>
      </c>
      <c r="B30" s="10">
        <v>96</v>
      </c>
      <c r="C30" s="2">
        <v>0</v>
      </c>
      <c r="D30" s="29">
        <v>835200</v>
      </c>
      <c r="E30" s="30">
        <v>91872</v>
      </c>
      <c r="F30" s="30">
        <v>100224</v>
      </c>
      <c r="G30" s="29">
        <v>1027296</v>
      </c>
      <c r="H30" s="29">
        <v>674000</v>
      </c>
      <c r="I30" s="30">
        <v>353296</v>
      </c>
      <c r="J30" s="30">
        <v>10000</v>
      </c>
      <c r="K30" s="29">
        <v>343296</v>
      </c>
      <c r="L30" s="31">
        <v>28608</v>
      </c>
    </row>
    <row r="31" spans="1:12" x14ac:dyDescent="0.25">
      <c r="A31" s="3" t="s">
        <v>29</v>
      </c>
      <c r="B31" s="10">
        <v>96</v>
      </c>
      <c r="C31" s="3">
        <v>0</v>
      </c>
      <c r="D31" s="29">
        <v>835200</v>
      </c>
      <c r="E31" s="33">
        <v>91872</v>
      </c>
      <c r="F31" s="33">
        <v>100224</v>
      </c>
      <c r="G31" s="32">
        <v>1027296</v>
      </c>
      <c r="H31" s="29">
        <v>674000</v>
      </c>
      <c r="I31" s="33">
        <v>353296</v>
      </c>
      <c r="J31" s="30">
        <v>10000</v>
      </c>
      <c r="K31" s="32">
        <v>343296</v>
      </c>
      <c r="L31" s="34">
        <v>28608</v>
      </c>
    </row>
    <row r="32" spans="1:12" x14ac:dyDescent="0.25">
      <c r="A32" s="2" t="s">
        <v>30</v>
      </c>
      <c r="B32" s="10">
        <v>96</v>
      </c>
      <c r="C32" s="2">
        <v>0</v>
      </c>
      <c r="D32" s="29">
        <v>835200</v>
      </c>
      <c r="E32" s="30">
        <v>91872</v>
      </c>
      <c r="F32" s="30">
        <v>100224</v>
      </c>
      <c r="G32" s="29">
        <v>1027296</v>
      </c>
      <c r="H32" s="29">
        <v>674000</v>
      </c>
      <c r="I32" s="30">
        <v>353296</v>
      </c>
      <c r="J32" s="30">
        <v>10000</v>
      </c>
      <c r="K32" s="29">
        <v>343296</v>
      </c>
      <c r="L32" s="31">
        <v>28608</v>
      </c>
    </row>
    <row r="33" spans="1:12" x14ac:dyDescent="0.25">
      <c r="A33" s="3" t="s">
        <v>31</v>
      </c>
      <c r="B33" s="10">
        <v>96</v>
      </c>
      <c r="C33" s="3">
        <v>0</v>
      </c>
      <c r="D33" s="29">
        <v>835200</v>
      </c>
      <c r="E33" s="33">
        <v>91872</v>
      </c>
      <c r="F33" s="33">
        <v>100224</v>
      </c>
      <c r="G33" s="32">
        <v>1027296</v>
      </c>
      <c r="H33" s="29">
        <v>674000</v>
      </c>
      <c r="I33" s="33">
        <v>353296</v>
      </c>
      <c r="J33" s="30">
        <v>10000</v>
      </c>
      <c r="K33" s="32">
        <v>343296</v>
      </c>
      <c r="L33" s="34">
        <v>28608</v>
      </c>
    </row>
    <row r="34" spans="1:12" x14ac:dyDescent="0.25">
      <c r="A34" s="2" t="s">
        <v>32</v>
      </c>
      <c r="B34" s="10">
        <v>96</v>
      </c>
      <c r="C34" s="2">
        <v>0</v>
      </c>
      <c r="D34" s="29">
        <v>835200</v>
      </c>
      <c r="E34" s="30">
        <v>91872</v>
      </c>
      <c r="F34" s="30">
        <v>100224</v>
      </c>
      <c r="G34" s="29">
        <v>1027296</v>
      </c>
      <c r="H34" s="29">
        <v>674000</v>
      </c>
      <c r="I34" s="30">
        <v>353296</v>
      </c>
      <c r="J34" s="30">
        <v>10000</v>
      </c>
      <c r="K34" s="29">
        <v>343296</v>
      </c>
      <c r="L34" s="31">
        <v>28608</v>
      </c>
    </row>
    <row r="35" spans="1:12" x14ac:dyDescent="0.25">
      <c r="A35" s="3" t="s">
        <v>33</v>
      </c>
      <c r="B35" s="10">
        <v>96</v>
      </c>
      <c r="C35" s="3">
        <v>0</v>
      </c>
      <c r="D35" s="29">
        <v>835200</v>
      </c>
      <c r="E35" s="33">
        <v>91872</v>
      </c>
      <c r="F35" s="33">
        <v>100224</v>
      </c>
      <c r="G35" s="32">
        <v>1027296</v>
      </c>
      <c r="H35" s="29">
        <v>674000</v>
      </c>
      <c r="I35" s="33">
        <v>353296</v>
      </c>
      <c r="J35" s="30">
        <v>10000</v>
      </c>
      <c r="K35" s="32">
        <v>343296</v>
      </c>
      <c r="L35" s="34">
        <v>28608</v>
      </c>
    </row>
    <row r="36" spans="1:12" x14ac:dyDescent="0.25">
      <c r="A36" s="2" t="s">
        <v>34</v>
      </c>
      <c r="B36" s="10">
        <v>96</v>
      </c>
      <c r="C36" s="2">
        <v>0</v>
      </c>
      <c r="D36" s="29">
        <v>835200</v>
      </c>
      <c r="E36" s="30">
        <v>91872</v>
      </c>
      <c r="F36" s="30">
        <v>100224</v>
      </c>
      <c r="G36" s="29">
        <v>1027296</v>
      </c>
      <c r="H36" s="29">
        <v>674000</v>
      </c>
      <c r="I36" s="30">
        <v>353296</v>
      </c>
      <c r="J36" s="30">
        <v>10000</v>
      </c>
      <c r="K36" s="29">
        <v>343296</v>
      </c>
      <c r="L36" s="31">
        <v>28608</v>
      </c>
    </row>
    <row r="37" spans="1:12" x14ac:dyDescent="0.25">
      <c r="A37" s="3" t="s">
        <v>35</v>
      </c>
      <c r="B37" s="10">
        <v>96</v>
      </c>
      <c r="C37" s="3">
        <v>0</v>
      </c>
      <c r="D37" s="29">
        <v>835200</v>
      </c>
      <c r="E37" s="33">
        <v>91872</v>
      </c>
      <c r="F37" s="33">
        <v>100224</v>
      </c>
      <c r="G37" s="32">
        <v>1027296</v>
      </c>
      <c r="H37" s="29">
        <v>674000</v>
      </c>
      <c r="I37" s="33">
        <v>353296</v>
      </c>
      <c r="J37" s="30">
        <v>10000</v>
      </c>
      <c r="K37" s="32">
        <v>343296</v>
      </c>
      <c r="L37" s="34">
        <v>28608</v>
      </c>
    </row>
    <row r="38" spans="1:12" x14ac:dyDescent="0.25">
      <c r="A38" s="2" t="s">
        <v>36</v>
      </c>
      <c r="B38" s="10">
        <v>96</v>
      </c>
      <c r="C38" s="2">
        <v>0</v>
      </c>
      <c r="D38" s="29">
        <v>835200</v>
      </c>
      <c r="E38" s="30">
        <v>91872</v>
      </c>
      <c r="F38" s="30">
        <v>100224</v>
      </c>
      <c r="G38" s="29">
        <v>1027296</v>
      </c>
      <c r="H38" s="29">
        <v>674000</v>
      </c>
      <c r="I38" s="30">
        <v>353296</v>
      </c>
      <c r="J38" s="30">
        <v>10000</v>
      </c>
      <c r="K38" s="29">
        <v>343296</v>
      </c>
      <c r="L38" s="31">
        <v>28608</v>
      </c>
    </row>
    <row r="39" spans="1:12" x14ac:dyDescent="0.25">
      <c r="A39" s="3" t="s">
        <v>37</v>
      </c>
      <c r="B39" s="10">
        <v>96</v>
      </c>
      <c r="C39" s="3">
        <v>0</v>
      </c>
      <c r="D39" s="29">
        <v>835200</v>
      </c>
      <c r="E39" s="33">
        <v>91872</v>
      </c>
      <c r="F39" s="33">
        <v>100224</v>
      </c>
      <c r="G39" s="32">
        <v>1027296</v>
      </c>
      <c r="H39" s="29">
        <v>674000</v>
      </c>
      <c r="I39" s="33">
        <v>353296</v>
      </c>
      <c r="J39" s="30">
        <v>10000</v>
      </c>
      <c r="K39" s="32">
        <v>343296</v>
      </c>
      <c r="L39" s="34">
        <v>28608</v>
      </c>
    </row>
    <row r="40" spans="1:12" x14ac:dyDescent="0.25">
      <c r="A40" s="2" t="s">
        <v>38</v>
      </c>
      <c r="B40" s="10">
        <v>100</v>
      </c>
      <c r="C40" s="2">
        <v>0</v>
      </c>
      <c r="D40" s="29">
        <v>850000</v>
      </c>
      <c r="E40" s="30">
        <v>93500</v>
      </c>
      <c r="F40" s="30">
        <v>102000</v>
      </c>
      <c r="G40" s="29">
        <v>1045500</v>
      </c>
      <c r="H40" s="29">
        <v>703000</v>
      </c>
      <c r="I40" s="30">
        <v>342500</v>
      </c>
      <c r="J40" s="30">
        <v>10000</v>
      </c>
      <c r="K40" s="29">
        <v>332500</v>
      </c>
      <c r="L40" s="31">
        <v>27708.333333333332</v>
      </c>
    </row>
    <row r="41" spans="1:12" x14ac:dyDescent="0.25">
      <c r="A41" s="3" t="s">
        <v>39</v>
      </c>
      <c r="B41" s="10">
        <v>96</v>
      </c>
      <c r="C41" s="3">
        <v>0</v>
      </c>
      <c r="D41" s="32"/>
      <c r="E41" s="33">
        <v>0</v>
      </c>
      <c r="F41" s="33">
        <v>0</v>
      </c>
      <c r="G41" s="32">
        <v>0</v>
      </c>
      <c r="H41" s="32"/>
      <c r="I41" s="33">
        <v>0</v>
      </c>
      <c r="J41" s="33"/>
      <c r="K41" s="32">
        <v>0</v>
      </c>
      <c r="L41" s="34">
        <v>0</v>
      </c>
    </row>
    <row r="42" spans="1:12" x14ac:dyDescent="0.25">
      <c r="A42" s="2" t="s">
        <v>40</v>
      </c>
      <c r="B42" s="10">
        <v>96</v>
      </c>
      <c r="C42" s="2">
        <v>0</v>
      </c>
      <c r="D42" s="29">
        <v>844800</v>
      </c>
      <c r="E42" s="30">
        <v>92928</v>
      </c>
      <c r="F42" s="30">
        <v>101376</v>
      </c>
      <c r="G42" s="29">
        <v>1039104</v>
      </c>
      <c r="H42" s="29">
        <v>674000</v>
      </c>
      <c r="I42" s="30">
        <v>365104</v>
      </c>
      <c r="J42" s="30">
        <v>10000</v>
      </c>
      <c r="K42" s="29">
        <v>355104</v>
      </c>
      <c r="L42" s="31">
        <v>29592</v>
      </c>
    </row>
    <row r="43" spans="1:12" x14ac:dyDescent="0.25">
      <c r="A43" s="3" t="s">
        <v>41</v>
      </c>
      <c r="B43" s="10">
        <v>96</v>
      </c>
      <c r="C43" s="3">
        <v>0</v>
      </c>
      <c r="D43" s="29"/>
      <c r="E43" s="33">
        <v>0</v>
      </c>
      <c r="F43" s="33">
        <v>0</v>
      </c>
      <c r="G43" s="32">
        <v>0</v>
      </c>
      <c r="H43" s="32"/>
      <c r="I43" s="33">
        <v>0</v>
      </c>
      <c r="J43" s="33"/>
      <c r="K43" s="32">
        <v>0</v>
      </c>
      <c r="L43" s="34">
        <v>0</v>
      </c>
    </row>
    <row r="44" spans="1:12" x14ac:dyDescent="0.25">
      <c r="A44" s="2" t="s">
        <v>42</v>
      </c>
      <c r="B44" s="10">
        <v>96</v>
      </c>
      <c r="C44" s="2">
        <v>0</v>
      </c>
      <c r="D44" s="29">
        <v>844800</v>
      </c>
      <c r="E44" s="30">
        <v>92928</v>
      </c>
      <c r="F44" s="30">
        <v>101376</v>
      </c>
      <c r="G44" s="29">
        <v>1039104</v>
      </c>
      <c r="H44" s="29">
        <v>674000</v>
      </c>
      <c r="I44" s="30">
        <v>365104</v>
      </c>
      <c r="J44" s="30">
        <v>10000</v>
      </c>
      <c r="K44" s="29">
        <v>355104</v>
      </c>
      <c r="L44" s="31">
        <v>29592</v>
      </c>
    </row>
    <row r="45" spans="1:12" x14ac:dyDescent="0.25">
      <c r="A45" s="3" t="s">
        <v>43</v>
      </c>
      <c r="B45" s="10">
        <v>96</v>
      </c>
      <c r="C45" s="3">
        <v>0</v>
      </c>
      <c r="D45" s="29">
        <v>844800</v>
      </c>
      <c r="E45" s="33">
        <v>92928</v>
      </c>
      <c r="F45" s="33">
        <v>101376</v>
      </c>
      <c r="G45" s="32">
        <v>1039104</v>
      </c>
      <c r="H45" s="29">
        <v>674000</v>
      </c>
      <c r="I45" s="33">
        <v>365104</v>
      </c>
      <c r="J45" s="30">
        <v>10000</v>
      </c>
      <c r="K45" s="32">
        <v>355104</v>
      </c>
      <c r="L45" s="34">
        <v>29592</v>
      </c>
    </row>
    <row r="46" spans="1:12" x14ac:dyDescent="0.25">
      <c r="A46" s="2" t="s">
        <v>44</v>
      </c>
      <c r="B46" s="10">
        <v>72</v>
      </c>
      <c r="C46" s="2">
        <v>30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</row>
    <row r="47" spans="1:12" x14ac:dyDescent="0.25">
      <c r="A47" s="3" t="s">
        <v>45</v>
      </c>
      <c r="B47" s="10">
        <v>72</v>
      </c>
      <c r="C47" s="3">
        <v>30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</row>
    <row r="48" spans="1:12" x14ac:dyDescent="0.25">
      <c r="A48" s="2" t="s">
        <v>46</v>
      </c>
      <c r="B48" s="10">
        <v>72</v>
      </c>
      <c r="C48" s="2">
        <v>30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</row>
    <row r="49" spans="1:12" x14ac:dyDescent="0.25">
      <c r="A49" s="3" t="s">
        <v>47</v>
      </c>
      <c r="B49" s="10">
        <v>72</v>
      </c>
      <c r="C49" s="3">
        <v>30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</row>
    <row r="50" spans="1:12" x14ac:dyDescent="0.25">
      <c r="A50" s="2" t="s">
        <v>48</v>
      </c>
      <c r="B50" s="10">
        <v>72</v>
      </c>
      <c r="C50" s="2">
        <v>30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</row>
    <row r="51" spans="1:12" x14ac:dyDescent="0.25">
      <c r="A51" s="3" t="s">
        <v>49</v>
      </c>
      <c r="B51" s="10">
        <v>72</v>
      </c>
      <c r="C51" s="3">
        <v>30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</row>
    <row r="52" spans="1:12" x14ac:dyDescent="0.25">
      <c r="A52" s="2" t="s">
        <v>50</v>
      </c>
      <c r="B52" s="10">
        <v>72</v>
      </c>
      <c r="C52" s="2">
        <v>30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</row>
    <row r="53" spans="1:12" x14ac:dyDescent="0.25">
      <c r="A53" s="3" t="s">
        <v>51</v>
      </c>
      <c r="B53" s="10">
        <v>72</v>
      </c>
      <c r="C53" s="3">
        <v>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</row>
    <row r="54" spans="1:12" x14ac:dyDescent="0.25">
      <c r="A54" s="2" t="s">
        <v>52</v>
      </c>
      <c r="B54" s="10">
        <v>72</v>
      </c>
      <c r="C54" s="2">
        <v>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x14ac:dyDescent="0.25">
      <c r="A55" s="3" t="s">
        <v>53</v>
      </c>
      <c r="B55" s="10">
        <v>72</v>
      </c>
      <c r="C55" s="3">
        <v>30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</row>
    <row r="56" spans="1:12" x14ac:dyDescent="0.25">
      <c r="A56" s="2" t="s">
        <v>54</v>
      </c>
      <c r="B56" s="10">
        <v>72</v>
      </c>
      <c r="C56" s="2">
        <v>30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</row>
    <row r="57" spans="1:12" x14ac:dyDescent="0.25">
      <c r="A57" s="3" t="s">
        <v>55</v>
      </c>
      <c r="B57" s="10">
        <v>72</v>
      </c>
      <c r="C57" s="3">
        <v>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</row>
    <row r="58" spans="1:12" x14ac:dyDescent="0.25">
      <c r="A58" s="2" t="s">
        <v>56</v>
      </c>
      <c r="B58" s="10">
        <v>72</v>
      </c>
      <c r="C58" s="2">
        <v>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</row>
    <row r="59" spans="1:12" x14ac:dyDescent="0.25">
      <c r="A59" s="3" t="s">
        <v>57</v>
      </c>
      <c r="B59" s="10">
        <v>72</v>
      </c>
      <c r="C59" s="3">
        <v>30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</row>
    <row r="60" spans="1:12" x14ac:dyDescent="0.25">
      <c r="A60" s="2" t="s">
        <v>58</v>
      </c>
      <c r="B60" s="10">
        <v>72</v>
      </c>
      <c r="C60" s="2">
        <v>30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</row>
    <row r="61" spans="1:12" x14ac:dyDescent="0.25">
      <c r="A61" s="3" t="s">
        <v>59</v>
      </c>
      <c r="B61" s="10">
        <v>72</v>
      </c>
      <c r="C61" s="3">
        <v>30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</row>
    <row r="62" spans="1:12" x14ac:dyDescent="0.25">
      <c r="A62" s="2" t="s">
        <v>60</v>
      </c>
      <c r="B62" s="10">
        <v>72</v>
      </c>
      <c r="C62" s="2">
        <v>30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</row>
    <row r="63" spans="1:12" x14ac:dyDescent="0.25">
      <c r="A63" s="3" t="s">
        <v>61</v>
      </c>
      <c r="B63" s="10">
        <v>72</v>
      </c>
      <c r="C63" s="3">
        <v>30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</row>
    <row r="64" spans="1:12" x14ac:dyDescent="0.25">
      <c r="A64" s="2" t="s">
        <v>62</v>
      </c>
      <c r="B64" s="10">
        <v>72</v>
      </c>
      <c r="C64" s="2">
        <v>30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</row>
    <row r="65" spans="1:12" x14ac:dyDescent="0.25">
      <c r="A65" s="3" t="s">
        <v>63</v>
      </c>
      <c r="B65" s="10">
        <v>72</v>
      </c>
      <c r="C65" s="3">
        <v>30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</row>
    <row r="66" spans="1:12" x14ac:dyDescent="0.25">
      <c r="A66" s="2" t="s">
        <v>64</v>
      </c>
      <c r="B66" s="10">
        <v>72</v>
      </c>
      <c r="C66" s="2">
        <v>30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</row>
    <row r="67" spans="1:12" x14ac:dyDescent="0.25">
      <c r="A67" s="3" t="s">
        <v>65</v>
      </c>
      <c r="B67" s="10">
        <v>72</v>
      </c>
      <c r="C67" s="3">
        <v>30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</row>
    <row r="68" spans="1:12" x14ac:dyDescent="0.25">
      <c r="A68" s="2" t="s">
        <v>66</v>
      </c>
      <c r="B68" s="10">
        <v>72</v>
      </c>
      <c r="C68" s="2">
        <v>30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</row>
    <row r="69" spans="1:12" x14ac:dyDescent="0.25">
      <c r="A69" s="3" t="s">
        <v>67</v>
      </c>
      <c r="B69" s="10">
        <v>72</v>
      </c>
      <c r="C69" s="3">
        <v>30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</row>
    <row r="70" spans="1:12" x14ac:dyDescent="0.25">
      <c r="A70" s="2" t="s">
        <v>68</v>
      </c>
      <c r="B70" s="10">
        <v>78</v>
      </c>
      <c r="C70" s="2">
        <v>30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</row>
    <row r="71" spans="1:12" x14ac:dyDescent="0.25">
      <c r="A71" s="3" t="s">
        <v>69</v>
      </c>
      <c r="B71" s="10">
        <v>78</v>
      </c>
      <c r="C71" s="3">
        <v>30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</row>
    <row r="72" spans="1:12" x14ac:dyDescent="0.25">
      <c r="A72" s="2" t="s">
        <v>70</v>
      </c>
      <c r="B72" s="10">
        <v>78</v>
      </c>
      <c r="C72" s="2">
        <v>30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</row>
    <row r="73" spans="1:12" x14ac:dyDescent="0.25">
      <c r="A73" s="3" t="s">
        <v>71</v>
      </c>
      <c r="B73" s="10">
        <v>78</v>
      </c>
      <c r="C73" s="3">
        <v>30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</row>
    <row r="74" spans="1:12" x14ac:dyDescent="0.25">
      <c r="A74" s="2" t="s">
        <v>72</v>
      </c>
      <c r="B74" s="10">
        <v>78</v>
      </c>
      <c r="C74" s="2">
        <v>30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</row>
    <row r="75" spans="1:12" x14ac:dyDescent="0.25">
      <c r="A75" s="3" t="s">
        <v>73</v>
      </c>
      <c r="B75" s="10">
        <v>78</v>
      </c>
      <c r="C75" s="3">
        <v>30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</row>
    <row r="76" spans="1:12" x14ac:dyDescent="0.25">
      <c r="A76" s="2" t="s">
        <v>74</v>
      </c>
      <c r="B76" s="10">
        <v>78</v>
      </c>
      <c r="C76" s="2">
        <v>30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</row>
    <row r="77" spans="1:12" x14ac:dyDescent="0.25">
      <c r="A77" s="3" t="s">
        <v>75</v>
      </c>
      <c r="B77" s="10">
        <v>78</v>
      </c>
      <c r="C77" s="3">
        <v>30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</row>
    <row r="78" spans="1:12" x14ac:dyDescent="0.25">
      <c r="A78" s="2" t="s">
        <v>76</v>
      </c>
      <c r="B78" s="10">
        <v>78</v>
      </c>
      <c r="C78" s="2">
        <v>30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</row>
    <row r="79" spans="1:12" x14ac:dyDescent="0.25">
      <c r="A79" s="3" t="s">
        <v>77</v>
      </c>
      <c r="B79" s="10">
        <v>78</v>
      </c>
      <c r="C79" s="3">
        <v>30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</row>
    <row r="80" spans="1:12" x14ac:dyDescent="0.25">
      <c r="A80" s="2" t="s">
        <v>78</v>
      </c>
      <c r="B80" s="10">
        <v>78</v>
      </c>
      <c r="C80" s="2">
        <v>30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</row>
    <row r="81" spans="1:12" x14ac:dyDescent="0.25">
      <c r="A81" s="3" t="s">
        <v>79</v>
      </c>
      <c r="B81" s="10">
        <v>78</v>
      </c>
      <c r="C81" s="3">
        <v>30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</row>
    <row r="82" spans="1:12" x14ac:dyDescent="0.25">
      <c r="A82" s="2" t="s">
        <v>80</v>
      </c>
      <c r="B82" s="10">
        <v>78</v>
      </c>
      <c r="C82" s="2">
        <v>30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</row>
    <row r="83" spans="1:12" x14ac:dyDescent="0.25">
      <c r="A83" s="3" t="s">
        <v>81</v>
      </c>
      <c r="B83" s="10">
        <v>78</v>
      </c>
      <c r="C83" s="3">
        <v>30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</row>
    <row r="84" spans="1:12" x14ac:dyDescent="0.25">
      <c r="A84" s="2" t="s">
        <v>82</v>
      </c>
      <c r="B84" s="10">
        <v>78</v>
      </c>
      <c r="C84" s="2">
        <v>30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</row>
    <row r="85" spans="1:12" x14ac:dyDescent="0.25">
      <c r="A85" s="3" t="s">
        <v>83</v>
      </c>
      <c r="B85" s="10">
        <v>78</v>
      </c>
      <c r="C85" s="3">
        <v>30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</row>
    <row r="86" spans="1:12" x14ac:dyDescent="0.25">
      <c r="A86" s="2" t="s">
        <v>84</v>
      </c>
      <c r="B86" s="10">
        <v>78</v>
      </c>
      <c r="C86" s="2">
        <v>30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</row>
    <row r="87" spans="1:12" x14ac:dyDescent="0.25">
      <c r="A87" s="3" t="s">
        <v>85</v>
      </c>
      <c r="B87" s="10">
        <v>78</v>
      </c>
      <c r="C87" s="3">
        <v>30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</row>
    <row r="88" spans="1:12" x14ac:dyDescent="0.25">
      <c r="A88" s="2" t="s">
        <v>86</v>
      </c>
      <c r="B88" s="10">
        <v>74</v>
      </c>
      <c r="C88" s="2">
        <v>30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</row>
    <row r="89" spans="1:12" x14ac:dyDescent="0.25">
      <c r="A89" s="3" t="s">
        <v>87</v>
      </c>
      <c r="B89" s="10">
        <v>72</v>
      </c>
      <c r="C89" s="3">
        <v>30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</row>
    <row r="90" spans="1:12" x14ac:dyDescent="0.25">
      <c r="A90" s="2" t="s">
        <v>88</v>
      </c>
      <c r="B90" s="10">
        <v>75</v>
      </c>
      <c r="C90" s="2">
        <v>30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</row>
    <row r="91" spans="1:12" x14ac:dyDescent="0.25">
      <c r="A91" s="3" t="s">
        <v>89</v>
      </c>
      <c r="B91" s="10">
        <v>75</v>
      </c>
      <c r="C91" s="3">
        <v>30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</row>
    <row r="92" spans="1:12" x14ac:dyDescent="0.25">
      <c r="A92" s="2" t="s">
        <v>90</v>
      </c>
      <c r="B92" s="10">
        <v>75</v>
      </c>
      <c r="C92" s="2">
        <v>30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</row>
    <row r="93" spans="1:12" x14ac:dyDescent="0.25">
      <c r="A93" s="3" t="s">
        <v>91</v>
      </c>
      <c r="B93" s="10">
        <v>75</v>
      </c>
      <c r="C93" s="3">
        <v>30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</row>
    <row r="94" spans="1:12" x14ac:dyDescent="0.25">
      <c r="A94" s="2" t="s">
        <v>92</v>
      </c>
      <c r="B94" s="10">
        <v>75</v>
      </c>
      <c r="C94" s="2">
        <v>30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</row>
    <row r="95" spans="1:12" x14ac:dyDescent="0.25">
      <c r="A95" s="3" t="s">
        <v>93</v>
      </c>
      <c r="B95" s="10">
        <v>75</v>
      </c>
      <c r="C95" s="3">
        <v>30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</row>
    <row r="96" spans="1:12" x14ac:dyDescent="0.25">
      <c r="A96" s="2" t="s">
        <v>94</v>
      </c>
      <c r="B96" s="10">
        <v>75</v>
      </c>
      <c r="C96" s="2">
        <v>30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</row>
    <row r="97" spans="1:12" x14ac:dyDescent="0.25">
      <c r="A97" s="3" t="s">
        <v>95</v>
      </c>
      <c r="B97" s="10">
        <v>75</v>
      </c>
      <c r="C97" s="3">
        <v>30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</row>
    <row r="98" spans="1:12" x14ac:dyDescent="0.25">
      <c r="A98" s="2" t="s">
        <v>96</v>
      </c>
      <c r="B98" s="10">
        <v>75</v>
      </c>
      <c r="C98" s="2">
        <v>30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</row>
    <row r="99" spans="1:12" x14ac:dyDescent="0.25">
      <c r="A99" s="3" t="s">
        <v>97</v>
      </c>
      <c r="B99" s="10">
        <v>75</v>
      </c>
      <c r="C99" s="3">
        <v>30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</row>
    <row r="100" spans="1:12" x14ac:dyDescent="0.25">
      <c r="A100" s="2" t="s">
        <v>98</v>
      </c>
      <c r="B100" s="10">
        <v>75</v>
      </c>
      <c r="C100" s="2">
        <v>30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</row>
    <row r="101" spans="1:12" x14ac:dyDescent="0.25">
      <c r="A101" s="3" t="s">
        <v>99</v>
      </c>
      <c r="B101" s="10">
        <v>75</v>
      </c>
      <c r="C101" s="3">
        <v>30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</row>
    <row r="102" spans="1:12" x14ac:dyDescent="0.25">
      <c r="A102" s="2" t="s">
        <v>100</v>
      </c>
      <c r="B102" s="10">
        <v>75</v>
      </c>
      <c r="C102" s="2">
        <v>30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</row>
    <row r="103" spans="1:12" x14ac:dyDescent="0.25">
      <c r="A103" s="3" t="s">
        <v>101</v>
      </c>
      <c r="B103" s="10">
        <v>75</v>
      </c>
      <c r="C103" s="3">
        <v>30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</row>
    <row r="104" spans="1:12" x14ac:dyDescent="0.25">
      <c r="A104" s="2" t="s">
        <v>102</v>
      </c>
      <c r="B104" s="10">
        <v>75</v>
      </c>
      <c r="C104" s="2">
        <v>30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</row>
    <row r="105" spans="1:12" x14ac:dyDescent="0.25">
      <c r="A105" s="3" t="s">
        <v>103</v>
      </c>
      <c r="B105" s="10">
        <v>75</v>
      </c>
      <c r="C105" s="3">
        <v>30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</row>
    <row r="106" spans="1:12" x14ac:dyDescent="0.25">
      <c r="A106" s="2" t="s">
        <v>104</v>
      </c>
      <c r="B106" s="10">
        <v>90</v>
      </c>
      <c r="C106" s="2">
        <v>38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</row>
    <row r="107" spans="1:12" x14ac:dyDescent="0.25">
      <c r="A107" s="3" t="s">
        <v>105</v>
      </c>
      <c r="B107" s="10">
        <v>90</v>
      </c>
      <c r="C107" s="3">
        <v>38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</row>
    <row r="108" spans="1:12" x14ac:dyDescent="0.25">
      <c r="A108" s="2" t="s">
        <v>106</v>
      </c>
      <c r="B108" s="10">
        <v>90</v>
      </c>
      <c r="C108" s="2">
        <v>38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</row>
    <row r="109" spans="1:12" x14ac:dyDescent="0.25">
      <c r="A109" s="3" t="s">
        <v>107</v>
      </c>
      <c r="B109" s="10">
        <v>90</v>
      </c>
      <c r="C109" s="3">
        <v>38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</row>
    <row r="110" spans="1:12" x14ac:dyDescent="0.25">
      <c r="A110" s="2" t="s">
        <v>108</v>
      </c>
      <c r="B110" s="10">
        <v>90</v>
      </c>
      <c r="C110" s="2">
        <v>38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</row>
    <row r="111" spans="1:12" x14ac:dyDescent="0.25">
      <c r="A111" s="3" t="s">
        <v>109</v>
      </c>
      <c r="B111" s="10">
        <v>90</v>
      </c>
      <c r="C111" s="3">
        <v>38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</row>
    <row r="112" spans="1:12" x14ac:dyDescent="0.25">
      <c r="A112" s="2" t="s">
        <v>110</v>
      </c>
      <c r="B112" s="10">
        <v>90</v>
      </c>
      <c r="C112" s="2">
        <v>38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</row>
    <row r="113" spans="1:12" x14ac:dyDescent="0.25">
      <c r="A113" s="3" t="s">
        <v>111</v>
      </c>
      <c r="B113" s="10">
        <v>100</v>
      </c>
      <c r="C113" s="3">
        <v>38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</row>
    <row r="114" spans="1:12" x14ac:dyDescent="0.25">
      <c r="A114" s="2" t="s">
        <v>112</v>
      </c>
      <c r="B114" s="10">
        <v>90</v>
      </c>
      <c r="C114" s="2">
        <v>38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</row>
    <row r="115" spans="1:12" x14ac:dyDescent="0.25">
      <c r="A115" s="3" t="s">
        <v>113</v>
      </c>
      <c r="B115" s="10">
        <v>90</v>
      </c>
      <c r="C115" s="3">
        <v>38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</row>
    <row r="116" spans="1:12" x14ac:dyDescent="0.25">
      <c r="A116" s="2" t="s">
        <v>114</v>
      </c>
      <c r="B116" s="10">
        <v>90</v>
      </c>
      <c r="C116" s="2">
        <v>38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</row>
    <row r="117" spans="1:12" x14ac:dyDescent="0.25">
      <c r="A117" s="3" t="s">
        <v>115</v>
      </c>
      <c r="B117" s="10">
        <v>90</v>
      </c>
      <c r="C117" s="3">
        <v>38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</row>
    <row r="118" spans="1:12" x14ac:dyDescent="0.25">
      <c r="A118" s="2" t="s">
        <v>116</v>
      </c>
      <c r="B118" s="10">
        <v>90</v>
      </c>
      <c r="C118" s="2">
        <v>38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</row>
    <row r="119" spans="1:12" x14ac:dyDescent="0.25">
      <c r="A119" s="3" t="s">
        <v>117</v>
      </c>
      <c r="B119" s="10">
        <v>90</v>
      </c>
      <c r="C119" s="3">
        <v>38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</row>
    <row r="120" spans="1:12" x14ac:dyDescent="0.25">
      <c r="A120" s="2" t="s">
        <v>118</v>
      </c>
      <c r="B120" s="10">
        <v>90</v>
      </c>
      <c r="C120" s="2">
        <v>38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</row>
    <row r="121" spans="1:12" x14ac:dyDescent="0.25">
      <c r="A121" s="3" t="s">
        <v>119</v>
      </c>
      <c r="B121" s="10">
        <v>90</v>
      </c>
      <c r="C121" s="3">
        <v>38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</row>
    <row r="122" spans="1:12" x14ac:dyDescent="0.25">
      <c r="A122" s="2" t="s">
        <v>120</v>
      </c>
      <c r="B122" s="10">
        <v>90</v>
      </c>
      <c r="C122" s="2">
        <v>38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</row>
    <row r="123" spans="1:12" x14ac:dyDescent="0.25">
      <c r="A123" s="3" t="s">
        <v>121</v>
      </c>
      <c r="B123" s="10">
        <v>90</v>
      </c>
      <c r="C123" s="3">
        <v>38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</row>
    <row r="124" spans="1:12" x14ac:dyDescent="0.25">
      <c r="A124" s="2" t="s">
        <v>122</v>
      </c>
      <c r="B124" s="10">
        <v>90</v>
      </c>
      <c r="C124" s="2">
        <v>38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</row>
    <row r="125" spans="1:12" x14ac:dyDescent="0.25">
      <c r="A125" s="3" t="s">
        <v>123</v>
      </c>
      <c r="B125" s="10">
        <v>100</v>
      </c>
      <c r="C125" s="3">
        <v>38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</row>
    <row r="126" spans="1:12" x14ac:dyDescent="0.25">
      <c r="A126" s="2" t="s">
        <v>124</v>
      </c>
      <c r="B126" s="10">
        <v>90</v>
      </c>
      <c r="C126" s="2">
        <v>38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</row>
    <row r="127" spans="1:12" x14ac:dyDescent="0.25">
      <c r="A127" s="3" t="s">
        <v>125</v>
      </c>
      <c r="B127" s="10">
        <v>90</v>
      </c>
      <c r="C127" s="3">
        <v>38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</row>
    <row r="128" spans="1:12" x14ac:dyDescent="0.25">
      <c r="A128" s="2" t="s">
        <v>126</v>
      </c>
      <c r="B128" s="10">
        <v>90</v>
      </c>
      <c r="C128" s="2">
        <v>38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</row>
    <row r="129" spans="1:12" x14ac:dyDescent="0.25">
      <c r="A129" s="3" t="s">
        <v>127</v>
      </c>
      <c r="B129" s="10">
        <v>100</v>
      </c>
      <c r="C129" s="3">
        <v>38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</row>
    <row r="130" spans="1:12" x14ac:dyDescent="0.25">
      <c r="A130" s="2" t="s">
        <v>128</v>
      </c>
      <c r="B130" s="10">
        <v>90</v>
      </c>
      <c r="C130" s="2">
        <v>38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</row>
    <row r="131" spans="1:12" x14ac:dyDescent="0.25">
      <c r="A131" s="3" t="s">
        <v>129</v>
      </c>
      <c r="B131" s="10">
        <v>90</v>
      </c>
      <c r="C131" s="3">
        <v>38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</row>
    <row r="132" spans="1:12" x14ac:dyDescent="0.25">
      <c r="A132" s="2" t="s">
        <v>130</v>
      </c>
      <c r="B132" s="10">
        <v>90</v>
      </c>
      <c r="C132" s="2">
        <v>38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</row>
    <row r="133" spans="1:12" x14ac:dyDescent="0.25">
      <c r="A133" s="3" t="s">
        <v>131</v>
      </c>
      <c r="B133" s="10">
        <v>90</v>
      </c>
      <c r="C133" s="3">
        <v>38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</row>
    <row r="134" spans="1:12" x14ac:dyDescent="0.25">
      <c r="A134" s="2" t="s">
        <v>132</v>
      </c>
      <c r="B134" s="10">
        <v>98</v>
      </c>
      <c r="C134" s="2">
        <v>38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</row>
    <row r="135" spans="1:12" x14ac:dyDescent="0.25">
      <c r="A135" s="3" t="s">
        <v>133</v>
      </c>
      <c r="B135" s="10">
        <v>90</v>
      </c>
      <c r="C135" s="3">
        <v>38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</row>
    <row r="136" spans="1:12" x14ac:dyDescent="0.25">
      <c r="A136" s="2" t="s">
        <v>134</v>
      </c>
      <c r="B136" s="10">
        <v>90</v>
      </c>
      <c r="C136" s="2">
        <v>38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</row>
    <row r="137" spans="1:12" x14ac:dyDescent="0.25">
      <c r="A137" s="3" t="s">
        <v>135</v>
      </c>
      <c r="B137" s="10">
        <v>90</v>
      </c>
      <c r="C137" s="3">
        <v>38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</row>
    <row r="138" spans="1:12" x14ac:dyDescent="0.25">
      <c r="A138" s="2" t="s">
        <v>136</v>
      </c>
      <c r="B138" s="10">
        <v>90</v>
      </c>
      <c r="C138" s="2">
        <v>38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</row>
    <row r="139" spans="1:12" x14ac:dyDescent="0.25">
      <c r="A139" s="3" t="s">
        <v>137</v>
      </c>
      <c r="B139" s="10">
        <v>90</v>
      </c>
      <c r="C139" s="3">
        <v>38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</row>
    <row r="140" spans="1:12" x14ac:dyDescent="0.25">
      <c r="A140" s="2" t="s">
        <v>138</v>
      </c>
      <c r="B140" s="10">
        <v>90</v>
      </c>
      <c r="C140" s="2">
        <v>38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</row>
    <row r="141" spans="1:12" x14ac:dyDescent="0.25">
      <c r="A141" s="3" t="s">
        <v>139</v>
      </c>
      <c r="B141" s="10">
        <v>90</v>
      </c>
      <c r="C141" s="3">
        <v>38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</row>
    <row r="142" spans="1:12" x14ac:dyDescent="0.25">
      <c r="A142" s="2" t="s">
        <v>140</v>
      </c>
      <c r="B142" s="10">
        <v>109</v>
      </c>
      <c r="C142" s="2">
        <v>38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</row>
    <row r="143" spans="1:12" x14ac:dyDescent="0.25">
      <c r="A143" s="3" t="s">
        <v>141</v>
      </c>
      <c r="B143" s="10">
        <v>90</v>
      </c>
      <c r="C143" s="3">
        <v>38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</row>
    <row r="144" spans="1:12" x14ac:dyDescent="0.25">
      <c r="A144" s="2" t="s">
        <v>142</v>
      </c>
      <c r="B144" s="10">
        <v>90</v>
      </c>
      <c r="C144" s="2">
        <v>38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</row>
    <row r="145" spans="1:12" x14ac:dyDescent="0.25">
      <c r="A145" s="3" t="s">
        <v>143</v>
      </c>
      <c r="B145" s="10">
        <v>90</v>
      </c>
      <c r="C145" s="3">
        <v>38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</row>
    <row r="146" spans="1:12" x14ac:dyDescent="0.25">
      <c r="A146" s="2" t="s">
        <v>144</v>
      </c>
      <c r="B146" s="10">
        <v>90</v>
      </c>
      <c r="C146" s="2">
        <v>38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</row>
    <row r="147" spans="1:12" x14ac:dyDescent="0.25">
      <c r="A147" s="3" t="s">
        <v>145</v>
      </c>
      <c r="B147" s="10">
        <v>90</v>
      </c>
      <c r="C147" s="3">
        <v>38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</row>
    <row r="148" spans="1:12" x14ac:dyDescent="0.25">
      <c r="A148" s="2" t="s">
        <v>146</v>
      </c>
      <c r="B148" s="10">
        <v>84</v>
      </c>
      <c r="C148" s="2">
        <v>38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</row>
    <row r="149" spans="1:12" x14ac:dyDescent="0.25">
      <c r="A149" s="3" t="s">
        <v>147</v>
      </c>
      <c r="B149" s="10">
        <v>84</v>
      </c>
      <c r="C149" s="3">
        <v>38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</row>
    <row r="150" spans="1:12" x14ac:dyDescent="0.25">
      <c r="A150" s="2" t="s">
        <v>148</v>
      </c>
      <c r="B150" s="10">
        <v>84</v>
      </c>
      <c r="C150" s="2">
        <v>38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</row>
    <row r="151" spans="1:12" x14ac:dyDescent="0.25">
      <c r="A151" s="3" t="s">
        <v>149</v>
      </c>
      <c r="B151" s="10">
        <v>84</v>
      </c>
      <c r="C151" s="3">
        <v>38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</row>
    <row r="152" spans="1:12" x14ac:dyDescent="0.25">
      <c r="A152" s="2" t="s">
        <v>150</v>
      </c>
      <c r="B152" s="10">
        <v>84</v>
      </c>
      <c r="C152" s="2">
        <v>38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</row>
    <row r="153" spans="1:12" x14ac:dyDescent="0.25">
      <c r="A153" s="3" t="s">
        <v>151</v>
      </c>
      <c r="B153" s="10">
        <v>84</v>
      </c>
      <c r="C153" s="3">
        <v>38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</row>
    <row r="154" spans="1:12" x14ac:dyDescent="0.25">
      <c r="A154" s="2" t="s">
        <v>152</v>
      </c>
      <c r="B154" s="10">
        <v>85</v>
      </c>
      <c r="C154" s="2">
        <v>38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</row>
    <row r="155" spans="1:12" x14ac:dyDescent="0.25">
      <c r="A155" s="3" t="s">
        <v>153</v>
      </c>
      <c r="B155" s="10">
        <v>84</v>
      </c>
      <c r="C155" s="3">
        <v>38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</row>
    <row r="156" spans="1:12" x14ac:dyDescent="0.25">
      <c r="A156" s="2" t="s">
        <v>154</v>
      </c>
      <c r="B156" s="10">
        <v>84</v>
      </c>
      <c r="C156" s="2">
        <v>38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</row>
    <row r="157" spans="1:12" x14ac:dyDescent="0.25">
      <c r="A157" s="3" t="s">
        <v>155</v>
      </c>
      <c r="B157" s="10">
        <v>108</v>
      </c>
      <c r="C157" s="3">
        <v>38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</row>
    <row r="158" spans="1:12" x14ac:dyDescent="0.25">
      <c r="A158" s="2" t="s">
        <v>156</v>
      </c>
      <c r="B158" s="10">
        <v>90</v>
      </c>
      <c r="C158" s="2">
        <v>38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</row>
    <row r="159" spans="1:12" x14ac:dyDescent="0.25">
      <c r="A159" s="3" t="s">
        <v>157</v>
      </c>
      <c r="B159" s="10">
        <v>90</v>
      </c>
      <c r="C159" s="3">
        <v>38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</row>
    <row r="160" spans="1:12" x14ac:dyDescent="0.25">
      <c r="A160" s="2" t="s">
        <v>158</v>
      </c>
      <c r="B160" s="10">
        <v>90</v>
      </c>
      <c r="C160" s="2">
        <v>38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</row>
    <row r="161" spans="1:12" x14ac:dyDescent="0.25">
      <c r="A161" s="3" t="s">
        <v>159</v>
      </c>
      <c r="B161" s="10">
        <v>90</v>
      </c>
      <c r="C161" s="3">
        <v>38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</row>
    <row r="162" spans="1:12" x14ac:dyDescent="0.25">
      <c r="A162" s="2" t="s">
        <v>160</v>
      </c>
      <c r="B162" s="10">
        <v>90</v>
      </c>
      <c r="C162" s="2">
        <v>38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</row>
    <row r="163" spans="1:12" x14ac:dyDescent="0.25">
      <c r="A163" s="3" t="s">
        <v>161</v>
      </c>
      <c r="B163" s="10">
        <v>90</v>
      </c>
      <c r="C163" s="3">
        <v>38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</row>
    <row r="164" spans="1:12" x14ac:dyDescent="0.25">
      <c r="A164" s="2" t="s">
        <v>162</v>
      </c>
      <c r="B164" s="10">
        <v>90</v>
      </c>
      <c r="C164" s="2">
        <v>38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</row>
    <row r="165" spans="1:12" x14ac:dyDescent="0.25">
      <c r="A165" s="3" t="s">
        <v>163</v>
      </c>
      <c r="B165" s="10">
        <v>90</v>
      </c>
      <c r="C165" s="3">
        <v>38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</row>
    <row r="166" spans="1:12" x14ac:dyDescent="0.25">
      <c r="A166" s="2" t="s">
        <v>164</v>
      </c>
      <c r="B166" s="10">
        <v>100</v>
      </c>
      <c r="C166" s="2">
        <v>38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</row>
    <row r="167" spans="1:12" x14ac:dyDescent="0.25">
      <c r="A167" s="3" t="s">
        <v>165</v>
      </c>
      <c r="B167" s="10">
        <v>90</v>
      </c>
      <c r="C167" s="3">
        <v>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</row>
    <row r="168" spans="1:12" x14ac:dyDescent="0.25">
      <c r="A168" s="2" t="s">
        <v>166</v>
      </c>
      <c r="B168" s="10">
        <v>90</v>
      </c>
      <c r="C168" s="2">
        <v>38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</row>
    <row r="169" spans="1:12" x14ac:dyDescent="0.25">
      <c r="A169" s="3" t="s">
        <v>167</v>
      </c>
      <c r="B169" s="10">
        <v>100</v>
      </c>
      <c r="C169" s="3">
        <v>38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</row>
    <row r="170" spans="1:12" x14ac:dyDescent="0.25">
      <c r="A170" s="2" t="s">
        <v>168</v>
      </c>
      <c r="B170" s="10">
        <v>90</v>
      </c>
      <c r="C170" s="2">
        <v>38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</row>
    <row r="171" spans="1:12" x14ac:dyDescent="0.25">
      <c r="A171" s="3" t="s">
        <v>169</v>
      </c>
      <c r="B171" s="10">
        <v>90</v>
      </c>
      <c r="C171" s="3">
        <v>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</row>
    <row r="172" spans="1:12" x14ac:dyDescent="0.25">
      <c r="A172" s="2" t="s">
        <v>170</v>
      </c>
      <c r="B172" s="10">
        <v>90</v>
      </c>
      <c r="C172" s="2">
        <v>38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</row>
    <row r="173" spans="1:12" x14ac:dyDescent="0.25">
      <c r="A173" s="3" t="s">
        <v>171</v>
      </c>
      <c r="B173" s="10">
        <v>90</v>
      </c>
      <c r="C173" s="3">
        <v>38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</row>
    <row r="174" spans="1:12" x14ac:dyDescent="0.25">
      <c r="A174" s="2" t="s">
        <v>172</v>
      </c>
      <c r="B174" s="10">
        <v>90</v>
      </c>
      <c r="C174" s="2">
        <v>38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</row>
    <row r="175" spans="1:12" x14ac:dyDescent="0.25">
      <c r="A175" s="3" t="s">
        <v>173</v>
      </c>
      <c r="B175" s="10">
        <v>90</v>
      </c>
      <c r="C175" s="3">
        <v>38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</row>
    <row r="176" spans="1:12" x14ac:dyDescent="0.25">
      <c r="A176" s="2" t="s">
        <v>174</v>
      </c>
      <c r="B176" s="10">
        <v>90</v>
      </c>
      <c r="C176" s="2">
        <v>38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</row>
    <row r="177" spans="1:12" x14ac:dyDescent="0.25">
      <c r="A177" s="3" t="s">
        <v>175</v>
      </c>
      <c r="B177" s="10">
        <v>90</v>
      </c>
      <c r="C177" s="3">
        <v>38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</row>
    <row r="178" spans="1:12" x14ac:dyDescent="0.25">
      <c r="A178" s="2" t="s">
        <v>176</v>
      </c>
      <c r="B178" s="10">
        <v>90</v>
      </c>
      <c r="C178" s="2">
        <v>38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</row>
    <row r="179" spans="1:12" x14ac:dyDescent="0.25">
      <c r="A179" s="3" t="s">
        <v>177</v>
      </c>
      <c r="B179" s="10">
        <v>90</v>
      </c>
      <c r="C179" s="3">
        <v>38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</row>
    <row r="180" spans="1:12" x14ac:dyDescent="0.25">
      <c r="A180" s="2" t="s">
        <v>178</v>
      </c>
      <c r="B180" s="10">
        <v>90</v>
      </c>
      <c r="C180" s="2">
        <v>38</v>
      </c>
      <c r="D180" s="41">
        <v>0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</row>
    <row r="181" spans="1:12" x14ac:dyDescent="0.25">
      <c r="A181" s="3" t="s">
        <v>179</v>
      </c>
      <c r="B181" s="10">
        <v>90</v>
      </c>
      <c r="C181" s="3">
        <v>38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</row>
    <row r="182" spans="1:12" x14ac:dyDescent="0.25">
      <c r="A182" s="2" t="s">
        <v>180</v>
      </c>
      <c r="B182" s="10">
        <v>90</v>
      </c>
      <c r="C182" s="2">
        <v>38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</row>
    <row r="183" spans="1:12" x14ac:dyDescent="0.25">
      <c r="A183" s="3" t="s">
        <v>181</v>
      </c>
      <c r="B183" s="10">
        <v>90</v>
      </c>
      <c r="C183" s="3">
        <v>38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</row>
    <row r="184" spans="1:12" x14ac:dyDescent="0.25">
      <c r="A184" s="2" t="s">
        <v>182</v>
      </c>
      <c r="B184" s="10">
        <v>90</v>
      </c>
      <c r="C184" s="2">
        <v>38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</row>
    <row r="185" spans="1:12" x14ac:dyDescent="0.25">
      <c r="A185" s="3" t="s">
        <v>183</v>
      </c>
      <c r="B185" s="10">
        <v>90</v>
      </c>
      <c r="C185" s="3">
        <v>38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</row>
    <row r="186" spans="1:12" x14ac:dyDescent="0.25">
      <c r="A186" s="2" t="s">
        <v>184</v>
      </c>
      <c r="B186" s="10">
        <v>90</v>
      </c>
      <c r="C186" s="2">
        <v>38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</row>
    <row r="187" spans="1:12" x14ac:dyDescent="0.25">
      <c r="A187" s="3" t="s">
        <v>185</v>
      </c>
      <c r="B187" s="10">
        <v>90</v>
      </c>
      <c r="C187" s="3">
        <v>38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</row>
    <row r="188" spans="1:12" x14ac:dyDescent="0.25">
      <c r="A188" s="2" t="s">
        <v>186</v>
      </c>
      <c r="B188" s="10">
        <v>90</v>
      </c>
      <c r="C188" s="2">
        <v>38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</row>
    <row r="189" spans="1:12" x14ac:dyDescent="0.25">
      <c r="A189" s="3" t="s">
        <v>187</v>
      </c>
      <c r="B189" s="10">
        <v>90</v>
      </c>
      <c r="C189" s="3">
        <v>38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</row>
    <row r="190" spans="1:12" x14ac:dyDescent="0.25">
      <c r="A190" s="2" t="s">
        <v>188</v>
      </c>
      <c r="B190" s="10">
        <v>102</v>
      </c>
      <c r="C190" s="2">
        <v>38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</row>
    <row r="191" spans="1:12" x14ac:dyDescent="0.25">
      <c r="A191" s="3" t="s">
        <v>189</v>
      </c>
      <c r="B191" s="10">
        <v>90</v>
      </c>
      <c r="C191" s="3">
        <v>38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</row>
    <row r="192" spans="1:12" x14ac:dyDescent="0.25">
      <c r="A192" s="2" t="s">
        <v>190</v>
      </c>
      <c r="B192" s="10">
        <v>90</v>
      </c>
      <c r="C192" s="2">
        <v>38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</row>
    <row r="193" spans="1:12" x14ac:dyDescent="0.25">
      <c r="A193" s="3" t="s">
        <v>191</v>
      </c>
      <c r="B193" s="10">
        <v>90</v>
      </c>
      <c r="C193" s="3">
        <v>38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</row>
    <row r="194" spans="1:12" x14ac:dyDescent="0.25">
      <c r="A194" s="2" t="s">
        <v>192</v>
      </c>
      <c r="B194" s="10">
        <v>90</v>
      </c>
      <c r="C194" s="2">
        <v>38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</row>
    <row r="195" spans="1:12" x14ac:dyDescent="0.25">
      <c r="A195" s="3" t="s">
        <v>193</v>
      </c>
      <c r="B195" s="10">
        <v>90</v>
      </c>
      <c r="C195" s="3">
        <v>38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</row>
    <row r="196" spans="1:12" x14ac:dyDescent="0.25">
      <c r="A196" s="2" t="s">
        <v>194</v>
      </c>
      <c r="B196" s="10">
        <v>90</v>
      </c>
      <c r="C196" s="2">
        <v>38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</row>
    <row r="197" spans="1:12" x14ac:dyDescent="0.25">
      <c r="A197" s="3" t="s">
        <v>195</v>
      </c>
      <c r="B197" s="10">
        <v>90</v>
      </c>
      <c r="C197" s="3">
        <v>38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</row>
    <row r="198" spans="1:12" x14ac:dyDescent="0.25">
      <c r="A198" s="2" t="s">
        <v>196</v>
      </c>
      <c r="B198" s="10">
        <v>113</v>
      </c>
      <c r="C198" s="2">
        <v>38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</row>
    <row r="199" spans="1:12" x14ac:dyDescent="0.25">
      <c r="A199" s="3" t="s">
        <v>197</v>
      </c>
      <c r="B199" s="10">
        <v>90</v>
      </c>
      <c r="C199" s="3">
        <v>38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</row>
    <row r="200" spans="1:12" x14ac:dyDescent="0.25">
      <c r="A200" s="2" t="s">
        <v>198</v>
      </c>
      <c r="B200" s="10">
        <v>90</v>
      </c>
      <c r="C200" s="2">
        <v>38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</row>
    <row r="201" spans="1:12" x14ac:dyDescent="0.25">
      <c r="A201" s="3" t="s">
        <v>199</v>
      </c>
      <c r="B201" s="10">
        <v>90</v>
      </c>
      <c r="C201" s="3">
        <v>38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</row>
    <row r="202" spans="1:12" x14ac:dyDescent="0.25">
      <c r="A202" s="2" t="s">
        <v>200</v>
      </c>
      <c r="B202" s="10">
        <v>90</v>
      </c>
      <c r="C202" s="2">
        <v>38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</row>
    <row r="203" spans="1:12" x14ac:dyDescent="0.25">
      <c r="A203" s="3" t="s">
        <v>201</v>
      </c>
      <c r="B203" s="10">
        <v>90</v>
      </c>
      <c r="C203" s="3">
        <v>38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</row>
    <row r="204" spans="1:12" x14ac:dyDescent="0.25">
      <c r="A204" s="2" t="s">
        <v>202</v>
      </c>
      <c r="B204" s="10">
        <v>96</v>
      </c>
      <c r="C204" s="2">
        <v>38</v>
      </c>
      <c r="D204" s="41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</row>
    <row r="205" spans="1:12" x14ac:dyDescent="0.25">
      <c r="A205" s="3" t="s">
        <v>203</v>
      </c>
      <c r="B205" s="10">
        <v>89</v>
      </c>
      <c r="C205" s="3">
        <v>38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</row>
    <row r="206" spans="1:12" x14ac:dyDescent="0.25">
      <c r="A206" s="2" t="s">
        <v>204</v>
      </c>
      <c r="B206" s="10">
        <v>84</v>
      </c>
      <c r="C206" s="2">
        <v>38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</row>
    <row r="207" spans="1:12" x14ac:dyDescent="0.25">
      <c r="A207" s="3" t="s">
        <v>205</v>
      </c>
      <c r="B207" s="10">
        <v>100</v>
      </c>
      <c r="C207" s="3">
        <v>38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</row>
    <row r="208" spans="1:12" x14ac:dyDescent="0.25">
      <c r="A208" s="2" t="s">
        <v>206</v>
      </c>
      <c r="B208" s="10">
        <v>84</v>
      </c>
      <c r="C208" s="2">
        <v>38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</row>
    <row r="209" spans="1:12" x14ac:dyDescent="0.25">
      <c r="A209" s="3" t="s">
        <v>207</v>
      </c>
      <c r="B209" s="10">
        <v>84</v>
      </c>
      <c r="C209" s="3">
        <v>38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</row>
    <row r="210" spans="1:12" x14ac:dyDescent="0.25">
      <c r="A210" s="2" t="s">
        <v>208</v>
      </c>
      <c r="B210" s="10">
        <v>105</v>
      </c>
      <c r="C210" s="2">
        <v>38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</row>
    <row r="211" spans="1:12" x14ac:dyDescent="0.25">
      <c r="A211" s="3" t="s">
        <v>209</v>
      </c>
      <c r="B211" s="10">
        <v>84</v>
      </c>
      <c r="C211" s="3">
        <v>38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</row>
    <row r="212" spans="1:12" x14ac:dyDescent="0.25">
      <c r="A212" s="2" t="s">
        <v>210</v>
      </c>
      <c r="B212" s="10">
        <v>84</v>
      </c>
      <c r="C212" s="2">
        <v>38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</row>
    <row r="213" spans="1:12" x14ac:dyDescent="0.25">
      <c r="A213" s="3" t="s">
        <v>211</v>
      </c>
      <c r="B213" s="10">
        <v>84</v>
      </c>
      <c r="C213" s="3">
        <v>38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</row>
    <row r="214" spans="1:12" x14ac:dyDescent="0.25">
      <c r="A214" s="2" t="s">
        <v>212</v>
      </c>
      <c r="B214" s="10">
        <v>92</v>
      </c>
      <c r="C214" s="2">
        <v>38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</row>
    <row r="215" spans="1:12" x14ac:dyDescent="0.25">
      <c r="A215" s="3" t="s">
        <v>213</v>
      </c>
      <c r="B215" s="10">
        <v>84</v>
      </c>
      <c r="C215" s="3">
        <v>38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</row>
    <row r="216" spans="1:12" x14ac:dyDescent="0.25">
      <c r="A216" s="2" t="s">
        <v>214</v>
      </c>
      <c r="B216" s="10">
        <v>84</v>
      </c>
      <c r="C216" s="2">
        <v>38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082D-59F7-4531-8C20-25EBFDD36CC9}">
  <dimension ref="A1:K25"/>
  <sheetViews>
    <sheetView workbookViewId="0">
      <selection activeCell="H17" sqref="H17"/>
    </sheetView>
  </sheetViews>
  <sheetFormatPr defaultRowHeight="15" x14ac:dyDescent="0.25"/>
  <cols>
    <col min="1" max="1" width="16" customWidth="1"/>
    <col min="2" max="2" width="15.28515625" customWidth="1"/>
    <col min="3" max="3" width="15" customWidth="1"/>
    <col min="4" max="5" width="15.28515625" customWidth="1"/>
    <col min="6" max="6" width="16.42578125" customWidth="1"/>
    <col min="7" max="7" width="16.7109375" customWidth="1"/>
    <col min="8" max="8" width="15.85546875" customWidth="1"/>
    <col min="9" max="9" width="15.5703125" customWidth="1"/>
    <col min="10" max="10" width="16.42578125" customWidth="1"/>
    <col min="11" max="11" width="16.5703125" customWidth="1"/>
  </cols>
  <sheetData>
    <row r="1" spans="1:11" x14ac:dyDescent="0.25">
      <c r="A1" s="13" t="s">
        <v>225</v>
      </c>
      <c r="B1" s="13" t="s">
        <v>230</v>
      </c>
      <c r="C1" s="13" t="s">
        <v>231</v>
      </c>
      <c r="D1" s="13" t="s">
        <v>232</v>
      </c>
      <c r="E1" s="13" t="s">
        <v>233</v>
      </c>
      <c r="F1" s="13" t="s">
        <v>234</v>
      </c>
      <c r="G1" s="13" t="s">
        <v>235</v>
      </c>
      <c r="H1" s="13" t="s">
        <v>236</v>
      </c>
      <c r="I1" s="13" t="s">
        <v>237</v>
      </c>
      <c r="J1" s="13" t="s">
        <v>238</v>
      </c>
      <c r="K1" s="16" t="s">
        <v>239</v>
      </c>
    </row>
    <row r="2" spans="1:11" x14ac:dyDescent="0.25">
      <c r="A2" s="29">
        <v>674000</v>
      </c>
      <c r="B2" s="29">
        <v>7567.68</v>
      </c>
      <c r="C2" s="29">
        <v>5779.03</v>
      </c>
      <c r="D2" s="29">
        <v>4926.46</v>
      </c>
      <c r="E2" s="29">
        <v>4446.17</v>
      </c>
      <c r="F2" s="29">
        <v>4149.93</v>
      </c>
      <c r="G2" s="29">
        <v>21621.942857142858</v>
      </c>
      <c r="H2" s="29">
        <v>16511.514285714286</v>
      </c>
      <c r="I2" s="29">
        <v>14075.6</v>
      </c>
      <c r="J2" s="29">
        <v>12703.342857142858</v>
      </c>
      <c r="K2" s="31">
        <v>11856.942857142858</v>
      </c>
    </row>
    <row r="3" spans="1:11" x14ac:dyDescent="0.25">
      <c r="A3" s="32">
        <v>597000</v>
      </c>
      <c r="B3" s="32">
        <v>6703.12</v>
      </c>
      <c r="C3" s="32">
        <v>5118.8100000000004</v>
      </c>
      <c r="D3" s="32">
        <v>4363.6400000000003</v>
      </c>
      <c r="E3" s="32">
        <v>3938.23</v>
      </c>
      <c r="F3" s="32">
        <v>3675.83</v>
      </c>
      <c r="G3" s="32">
        <v>19151.771428571428</v>
      </c>
      <c r="H3" s="32">
        <v>14625.171428571432</v>
      </c>
      <c r="I3" s="32">
        <v>12467.542857142858</v>
      </c>
      <c r="J3" s="32">
        <v>11252.085714285715</v>
      </c>
      <c r="K3" s="34">
        <v>10502.371428571429</v>
      </c>
    </row>
    <row r="4" spans="1:11" x14ac:dyDescent="0.25">
      <c r="A4" s="29">
        <v>562000</v>
      </c>
      <c r="B4" s="29">
        <v>6310.14</v>
      </c>
      <c r="C4" s="29">
        <v>4818.72</v>
      </c>
      <c r="D4" s="29">
        <v>4107.82</v>
      </c>
      <c r="E4" s="29">
        <v>3707.34</v>
      </c>
      <c r="F4" s="29">
        <v>3460.33</v>
      </c>
      <c r="G4" s="29">
        <v>18028.971428571429</v>
      </c>
      <c r="H4" s="29">
        <v>13767.77142857143</v>
      </c>
      <c r="I4" s="29">
        <v>11736.628571428571</v>
      </c>
      <c r="J4" s="29">
        <v>10592.400000000001</v>
      </c>
      <c r="K4" s="31">
        <v>9886.6571428571424</v>
      </c>
    </row>
    <row r="5" spans="1:11" x14ac:dyDescent="0.25">
      <c r="A5" s="29">
        <v>703000</v>
      </c>
      <c r="B5" s="32">
        <v>7893.29</v>
      </c>
      <c r="C5" s="32">
        <v>6027.68</v>
      </c>
      <c r="D5" s="32">
        <v>5138.43</v>
      </c>
      <c r="E5" s="32">
        <v>4637.4799999999996</v>
      </c>
      <c r="F5" s="32">
        <v>4328.49</v>
      </c>
      <c r="G5" s="32">
        <v>22552.257142857143</v>
      </c>
      <c r="H5" s="32">
        <v>17221.942857142858</v>
      </c>
      <c r="I5" s="32">
        <v>14681.228571428574</v>
      </c>
      <c r="J5" s="32">
        <v>13249.942857142856</v>
      </c>
      <c r="K5" s="34">
        <v>12367.114285714286</v>
      </c>
    </row>
    <row r="6" spans="1:11" x14ac:dyDescent="0.25">
      <c r="A6" s="11"/>
      <c r="B6" s="29"/>
      <c r="C6" s="29"/>
      <c r="D6" s="29"/>
      <c r="E6" s="29"/>
      <c r="F6" s="29"/>
      <c r="G6" s="29"/>
      <c r="H6" s="29"/>
      <c r="I6" s="29"/>
      <c r="J6" s="29"/>
      <c r="K6" s="31"/>
    </row>
    <row r="7" spans="1:11" x14ac:dyDescent="0.25">
      <c r="A7" s="11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1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1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1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1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1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1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2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1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1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1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1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1B24-6E53-47E4-8B26-F756609CA21A}">
  <dimension ref="A1:R216"/>
  <sheetViews>
    <sheetView topLeftCell="A121" workbookViewId="0">
      <selection activeCell="Q8" sqref="Q8"/>
    </sheetView>
  </sheetViews>
  <sheetFormatPr defaultRowHeight="15" x14ac:dyDescent="0.25"/>
  <cols>
    <col min="1" max="1" width="17.140625" customWidth="1"/>
    <col min="2" max="2" width="7.7109375" customWidth="1"/>
    <col min="3" max="3" width="7" style="9" customWidth="1"/>
    <col min="4" max="4" width="16.42578125" customWidth="1"/>
    <col min="5" max="6" width="16.140625" style="1" customWidth="1"/>
    <col min="7" max="7" width="15.28515625" style="1" customWidth="1"/>
    <col min="8" max="8" width="15.140625" customWidth="1"/>
    <col min="9" max="10" width="15.85546875" customWidth="1"/>
    <col min="11" max="11" width="17.42578125" style="1" customWidth="1"/>
    <col min="12" max="15" width="18.28515625" customWidth="1"/>
    <col min="16" max="16" width="16.85546875" style="4" customWidth="1"/>
    <col min="17" max="17" width="14" style="4" customWidth="1"/>
    <col min="18" max="18" width="16.7109375" style="1" customWidth="1"/>
  </cols>
  <sheetData>
    <row r="1" spans="1:18" x14ac:dyDescent="0.25">
      <c r="A1" t="s">
        <v>218</v>
      </c>
      <c r="B1" s="9" t="s">
        <v>219</v>
      </c>
      <c r="C1" t="s">
        <v>220</v>
      </c>
      <c r="D1" s="1" t="s">
        <v>221</v>
      </c>
      <c r="E1" s="1" t="s">
        <v>222</v>
      </c>
      <c r="F1" t="s">
        <v>223</v>
      </c>
      <c r="G1" s="1" t="s">
        <v>224</v>
      </c>
      <c r="H1" t="s">
        <v>225</v>
      </c>
      <c r="I1" s="8" t="s">
        <v>227</v>
      </c>
      <c r="J1" s="8" t="s">
        <v>226</v>
      </c>
      <c r="K1" s="1" t="s">
        <v>228</v>
      </c>
      <c r="L1" s="1" t="s">
        <v>331</v>
      </c>
      <c r="M1" s="1" t="s">
        <v>332</v>
      </c>
      <c r="N1" s="8" t="s">
        <v>336</v>
      </c>
      <c r="O1" t="s">
        <v>335</v>
      </c>
      <c r="P1"/>
      <c r="Q1"/>
      <c r="R1"/>
    </row>
    <row r="2" spans="1:18" x14ac:dyDescent="0.25">
      <c r="A2" s="27" t="s">
        <v>0</v>
      </c>
      <c r="B2" s="50" t="s">
        <v>277</v>
      </c>
      <c r="C2" s="2" t="s">
        <v>295</v>
      </c>
      <c r="D2" s="11">
        <v>0</v>
      </c>
      <c r="E2" s="51">
        <v>0</v>
      </c>
      <c r="F2" s="52">
        <v>0</v>
      </c>
      <c r="G2" s="11">
        <v>0</v>
      </c>
      <c r="H2" s="29">
        <v>0</v>
      </c>
      <c r="I2" s="52">
        <v>0</v>
      </c>
      <c r="J2" s="52">
        <v>0</v>
      </c>
      <c r="K2" s="11">
        <v>0</v>
      </c>
      <c r="L2" s="52"/>
      <c r="M2" s="52"/>
      <c r="N2" s="11">
        <v>0</v>
      </c>
      <c r="O2" s="110">
        <v>0</v>
      </c>
      <c r="P2"/>
      <c r="Q2"/>
      <c r="R2"/>
    </row>
    <row r="3" spans="1:18" x14ac:dyDescent="0.25">
      <c r="A3" s="28" t="s">
        <v>1</v>
      </c>
      <c r="B3" s="10" t="s">
        <v>277</v>
      </c>
      <c r="C3" s="3" t="s">
        <v>295</v>
      </c>
      <c r="D3" s="12">
        <v>0</v>
      </c>
      <c r="E3" s="51">
        <v>0</v>
      </c>
      <c r="F3" s="42">
        <v>0</v>
      </c>
      <c r="G3" s="12">
        <v>0</v>
      </c>
      <c r="H3" s="29">
        <v>0</v>
      </c>
      <c r="I3" s="42">
        <v>0</v>
      </c>
      <c r="J3" s="42">
        <v>0</v>
      </c>
      <c r="K3" s="12">
        <v>0</v>
      </c>
      <c r="L3" s="42"/>
      <c r="M3" s="42"/>
      <c r="N3" s="12">
        <v>0</v>
      </c>
      <c r="O3" s="111">
        <v>0</v>
      </c>
      <c r="P3"/>
      <c r="Q3"/>
      <c r="R3"/>
    </row>
    <row r="4" spans="1:18" x14ac:dyDescent="0.25">
      <c r="A4" s="27" t="s">
        <v>2</v>
      </c>
      <c r="B4" s="10" t="s">
        <v>277</v>
      </c>
      <c r="C4" s="2" t="s">
        <v>295</v>
      </c>
      <c r="D4" s="11">
        <v>0</v>
      </c>
      <c r="E4" s="51">
        <v>0</v>
      </c>
      <c r="F4" s="52">
        <v>0</v>
      </c>
      <c r="G4" s="11">
        <v>0</v>
      </c>
      <c r="H4" s="29">
        <v>0</v>
      </c>
      <c r="I4" s="52">
        <v>0</v>
      </c>
      <c r="J4" s="52">
        <v>0</v>
      </c>
      <c r="K4" s="11">
        <v>0</v>
      </c>
      <c r="L4" s="52"/>
      <c r="M4" s="52"/>
      <c r="N4" s="11">
        <v>0</v>
      </c>
      <c r="O4" s="110">
        <v>0</v>
      </c>
      <c r="P4"/>
      <c r="Q4"/>
      <c r="R4"/>
    </row>
    <row r="5" spans="1:18" x14ac:dyDescent="0.25">
      <c r="A5" s="28" t="s">
        <v>3</v>
      </c>
      <c r="B5" s="10" t="s">
        <v>277</v>
      </c>
      <c r="C5" s="3" t="s">
        <v>295</v>
      </c>
      <c r="D5" s="12">
        <v>0</v>
      </c>
      <c r="E5" s="51">
        <v>0</v>
      </c>
      <c r="F5" s="42">
        <v>0</v>
      </c>
      <c r="G5" s="12">
        <v>0</v>
      </c>
      <c r="H5" s="29">
        <v>0</v>
      </c>
      <c r="I5" s="42">
        <v>0</v>
      </c>
      <c r="J5" s="42">
        <v>0</v>
      </c>
      <c r="K5" s="12">
        <v>0</v>
      </c>
      <c r="L5" s="42"/>
      <c r="M5" s="42"/>
      <c r="N5" s="12">
        <v>0</v>
      </c>
      <c r="O5" s="111">
        <v>0</v>
      </c>
      <c r="P5"/>
      <c r="Q5"/>
      <c r="R5"/>
    </row>
    <row r="6" spans="1:18" x14ac:dyDescent="0.25">
      <c r="A6" s="27" t="s">
        <v>4</v>
      </c>
      <c r="B6" s="10" t="s">
        <v>277</v>
      </c>
      <c r="C6" s="2" t="s">
        <v>295</v>
      </c>
      <c r="D6" s="11">
        <v>0</v>
      </c>
      <c r="E6" s="51">
        <v>0</v>
      </c>
      <c r="F6" s="52">
        <v>0</v>
      </c>
      <c r="G6" s="11">
        <v>0</v>
      </c>
      <c r="H6" s="29">
        <v>0</v>
      </c>
      <c r="I6" s="52">
        <v>0</v>
      </c>
      <c r="J6" s="52">
        <v>0</v>
      </c>
      <c r="K6" s="11">
        <v>0</v>
      </c>
      <c r="L6" s="52"/>
      <c r="M6" s="52"/>
      <c r="N6" s="11">
        <v>0</v>
      </c>
      <c r="O6" s="110">
        <v>0</v>
      </c>
      <c r="P6"/>
      <c r="Q6"/>
      <c r="R6"/>
    </row>
    <row r="7" spans="1:18" x14ac:dyDescent="0.25">
      <c r="A7" s="28" t="s">
        <v>5</v>
      </c>
      <c r="B7" s="10" t="s">
        <v>277</v>
      </c>
      <c r="C7" s="3" t="s">
        <v>295</v>
      </c>
      <c r="D7" s="12">
        <v>0</v>
      </c>
      <c r="E7" s="51">
        <v>0</v>
      </c>
      <c r="F7" s="42">
        <v>0</v>
      </c>
      <c r="G7" s="12">
        <v>0</v>
      </c>
      <c r="H7" s="29">
        <v>0</v>
      </c>
      <c r="I7" s="42">
        <v>0</v>
      </c>
      <c r="J7" s="42">
        <v>0</v>
      </c>
      <c r="K7" s="12">
        <v>0</v>
      </c>
      <c r="L7" s="42"/>
      <c r="M7" s="42"/>
      <c r="N7" s="12">
        <v>0</v>
      </c>
      <c r="O7" s="111">
        <v>0</v>
      </c>
      <c r="P7"/>
      <c r="Q7"/>
      <c r="R7"/>
    </row>
    <row r="8" spans="1:18" x14ac:dyDescent="0.25">
      <c r="A8" s="27" t="s">
        <v>6</v>
      </c>
      <c r="B8" s="10" t="s">
        <v>277</v>
      </c>
      <c r="C8" s="2" t="s">
        <v>295</v>
      </c>
      <c r="D8" s="11">
        <v>0</v>
      </c>
      <c r="E8" s="51">
        <v>0</v>
      </c>
      <c r="F8" s="52">
        <v>0</v>
      </c>
      <c r="G8" s="11">
        <v>0</v>
      </c>
      <c r="H8" s="29">
        <v>0</v>
      </c>
      <c r="I8" s="52">
        <v>0</v>
      </c>
      <c r="J8" s="52">
        <v>0</v>
      </c>
      <c r="K8" s="11">
        <v>0</v>
      </c>
      <c r="L8" s="52"/>
      <c r="M8" s="52"/>
      <c r="N8" s="11">
        <v>0</v>
      </c>
      <c r="O8" s="110">
        <v>0</v>
      </c>
      <c r="P8"/>
      <c r="Q8"/>
      <c r="R8"/>
    </row>
    <row r="9" spans="1:18" x14ac:dyDescent="0.25">
      <c r="A9" s="28" t="s">
        <v>7</v>
      </c>
      <c r="B9" s="10" t="s">
        <v>277</v>
      </c>
      <c r="C9" s="3" t="s">
        <v>295</v>
      </c>
      <c r="D9" s="12">
        <v>0</v>
      </c>
      <c r="E9" s="51">
        <v>0</v>
      </c>
      <c r="F9" s="42">
        <v>0</v>
      </c>
      <c r="G9" s="12">
        <v>0</v>
      </c>
      <c r="H9" s="29">
        <v>0</v>
      </c>
      <c r="I9" s="42">
        <v>0</v>
      </c>
      <c r="J9" s="42">
        <v>0</v>
      </c>
      <c r="K9" s="12">
        <v>0</v>
      </c>
      <c r="L9" s="42"/>
      <c r="M9" s="42"/>
      <c r="N9" s="12">
        <v>0</v>
      </c>
      <c r="O9" s="111">
        <v>0</v>
      </c>
      <c r="P9"/>
      <c r="Q9"/>
      <c r="R9"/>
    </row>
    <row r="10" spans="1:18" x14ac:dyDescent="0.25">
      <c r="A10" s="27" t="s">
        <v>8</v>
      </c>
      <c r="B10" s="10" t="s">
        <v>277</v>
      </c>
      <c r="C10" s="2" t="s">
        <v>295</v>
      </c>
      <c r="D10" s="11">
        <v>0</v>
      </c>
      <c r="E10" s="51">
        <v>0</v>
      </c>
      <c r="F10" s="52">
        <v>0</v>
      </c>
      <c r="G10" s="11">
        <v>0</v>
      </c>
      <c r="H10" s="29">
        <v>0</v>
      </c>
      <c r="I10" s="52">
        <v>0</v>
      </c>
      <c r="J10" s="52">
        <v>0</v>
      </c>
      <c r="K10" s="11">
        <v>0</v>
      </c>
      <c r="L10" s="52"/>
      <c r="M10" s="52"/>
      <c r="N10" s="11">
        <v>0</v>
      </c>
      <c r="O10" s="110">
        <v>0</v>
      </c>
      <c r="P10"/>
      <c r="Q10"/>
      <c r="R10"/>
    </row>
    <row r="11" spans="1:18" x14ac:dyDescent="0.25">
      <c r="A11" s="28" t="s">
        <v>9</v>
      </c>
      <c r="B11" s="10" t="s">
        <v>277</v>
      </c>
      <c r="C11" s="3" t="s">
        <v>295</v>
      </c>
      <c r="D11" s="12">
        <v>0</v>
      </c>
      <c r="E11" s="51">
        <v>0</v>
      </c>
      <c r="F11" s="42">
        <v>0</v>
      </c>
      <c r="G11" s="12">
        <v>0</v>
      </c>
      <c r="H11" s="29">
        <v>0</v>
      </c>
      <c r="I11" s="42">
        <v>0</v>
      </c>
      <c r="J11" s="42">
        <v>0</v>
      </c>
      <c r="K11" s="12">
        <v>0</v>
      </c>
      <c r="L11" s="42"/>
      <c r="M11" s="42"/>
      <c r="N11" s="12">
        <v>0</v>
      </c>
      <c r="O11" s="111">
        <v>0</v>
      </c>
      <c r="P11"/>
      <c r="Q11"/>
      <c r="R11"/>
    </row>
    <row r="12" spans="1:18" x14ac:dyDescent="0.25">
      <c r="A12" s="27" t="s">
        <v>10</v>
      </c>
      <c r="B12" s="10" t="s">
        <v>277</v>
      </c>
      <c r="C12" s="2" t="s">
        <v>295</v>
      </c>
      <c r="D12" s="11">
        <v>0</v>
      </c>
      <c r="E12" s="51">
        <v>0</v>
      </c>
      <c r="F12" s="52">
        <v>0</v>
      </c>
      <c r="G12" s="11">
        <v>0</v>
      </c>
      <c r="H12" s="29">
        <v>0</v>
      </c>
      <c r="I12" s="52">
        <v>0</v>
      </c>
      <c r="J12" s="52">
        <v>0</v>
      </c>
      <c r="K12" s="11">
        <v>0</v>
      </c>
      <c r="L12" s="52"/>
      <c r="M12" s="52"/>
      <c r="N12" s="11">
        <v>0</v>
      </c>
      <c r="O12" s="110">
        <v>0</v>
      </c>
      <c r="P12"/>
      <c r="Q12"/>
      <c r="R12"/>
    </row>
    <row r="13" spans="1:18" x14ac:dyDescent="0.25">
      <c r="A13" s="28" t="s">
        <v>11</v>
      </c>
      <c r="B13" s="10" t="s">
        <v>278</v>
      </c>
      <c r="C13" s="3" t="s">
        <v>295</v>
      </c>
      <c r="D13" s="12">
        <v>0</v>
      </c>
      <c r="E13" s="51">
        <v>0</v>
      </c>
      <c r="F13" s="42">
        <v>0</v>
      </c>
      <c r="G13" s="12">
        <v>0</v>
      </c>
      <c r="H13" s="29">
        <v>0</v>
      </c>
      <c r="I13" s="42">
        <v>0</v>
      </c>
      <c r="J13" s="42">
        <v>0</v>
      </c>
      <c r="K13" s="12">
        <v>0</v>
      </c>
      <c r="L13" s="42"/>
      <c r="M13" s="42"/>
      <c r="N13" s="12">
        <v>0</v>
      </c>
      <c r="O13" s="111">
        <v>0</v>
      </c>
      <c r="P13"/>
      <c r="Q13"/>
      <c r="R13"/>
    </row>
    <row r="14" spans="1:18" x14ac:dyDescent="0.25">
      <c r="A14" s="27" t="s">
        <v>12</v>
      </c>
      <c r="B14" s="10" t="s">
        <v>279</v>
      </c>
      <c r="C14" s="2" t="s">
        <v>295</v>
      </c>
      <c r="D14" s="11">
        <v>0</v>
      </c>
      <c r="E14" s="51">
        <v>0</v>
      </c>
      <c r="F14" s="52">
        <v>0</v>
      </c>
      <c r="G14" s="11">
        <v>0</v>
      </c>
      <c r="H14" s="29">
        <v>0</v>
      </c>
      <c r="I14" s="52">
        <v>0</v>
      </c>
      <c r="J14" s="52">
        <v>0</v>
      </c>
      <c r="K14" s="11">
        <v>0</v>
      </c>
      <c r="L14" s="52"/>
      <c r="M14" s="52"/>
      <c r="N14" s="11">
        <v>0</v>
      </c>
      <c r="O14" s="110">
        <v>0</v>
      </c>
      <c r="P14"/>
      <c r="Q14"/>
      <c r="R14"/>
    </row>
    <row r="15" spans="1:18" x14ac:dyDescent="0.25">
      <c r="A15" s="28" t="s">
        <v>13</v>
      </c>
      <c r="B15" s="10" t="s">
        <v>279</v>
      </c>
      <c r="C15" s="3" t="s">
        <v>295</v>
      </c>
      <c r="D15" s="12">
        <v>0</v>
      </c>
      <c r="E15" s="51">
        <v>0</v>
      </c>
      <c r="F15" s="42">
        <v>0</v>
      </c>
      <c r="G15" s="12">
        <v>0</v>
      </c>
      <c r="H15" s="29">
        <v>0</v>
      </c>
      <c r="I15" s="42">
        <v>0</v>
      </c>
      <c r="J15" s="42">
        <v>0</v>
      </c>
      <c r="K15" s="12">
        <v>0</v>
      </c>
      <c r="L15" s="42"/>
      <c r="M15" s="42"/>
      <c r="N15" s="12">
        <v>0</v>
      </c>
      <c r="O15" s="111">
        <v>0</v>
      </c>
      <c r="P15"/>
      <c r="Q15"/>
      <c r="R15"/>
    </row>
    <row r="16" spans="1:18" x14ac:dyDescent="0.25">
      <c r="A16" s="27" t="s">
        <v>14</v>
      </c>
      <c r="B16" s="10" t="s">
        <v>279</v>
      </c>
      <c r="C16" s="2" t="s">
        <v>295</v>
      </c>
      <c r="D16" s="11">
        <v>0</v>
      </c>
      <c r="E16" s="51">
        <v>0</v>
      </c>
      <c r="F16" s="52">
        <v>0</v>
      </c>
      <c r="G16" s="11">
        <v>0</v>
      </c>
      <c r="H16" s="29">
        <v>0</v>
      </c>
      <c r="I16" s="52">
        <v>0</v>
      </c>
      <c r="J16" s="52">
        <v>0</v>
      </c>
      <c r="K16" s="11">
        <v>0</v>
      </c>
      <c r="L16" s="52"/>
      <c r="M16" s="52"/>
      <c r="N16" s="11">
        <v>0</v>
      </c>
      <c r="O16" s="110">
        <v>0</v>
      </c>
      <c r="P16"/>
      <c r="Q16"/>
      <c r="R16"/>
    </row>
    <row r="17" spans="1:18" x14ac:dyDescent="0.25">
      <c r="A17" s="28" t="s">
        <v>15</v>
      </c>
      <c r="B17" s="10" t="s">
        <v>279</v>
      </c>
      <c r="C17" s="3" t="s">
        <v>295</v>
      </c>
      <c r="D17" s="12">
        <v>0</v>
      </c>
      <c r="E17" s="51">
        <v>0</v>
      </c>
      <c r="F17" s="42">
        <v>0</v>
      </c>
      <c r="G17" s="12">
        <v>0</v>
      </c>
      <c r="H17" s="29">
        <v>0</v>
      </c>
      <c r="I17" s="42">
        <v>0</v>
      </c>
      <c r="J17" s="42">
        <v>0</v>
      </c>
      <c r="K17" s="12">
        <v>0</v>
      </c>
      <c r="L17" s="42"/>
      <c r="M17" s="42"/>
      <c r="N17" s="12">
        <v>0</v>
      </c>
      <c r="O17" s="111">
        <v>0</v>
      </c>
      <c r="P17"/>
      <c r="Q17"/>
      <c r="R17"/>
    </row>
    <row r="18" spans="1:18" x14ac:dyDescent="0.25">
      <c r="A18" s="27" t="s">
        <v>16</v>
      </c>
      <c r="B18" s="10" t="s">
        <v>279</v>
      </c>
      <c r="C18" s="2" t="s">
        <v>295</v>
      </c>
      <c r="D18" s="11">
        <v>0</v>
      </c>
      <c r="E18" s="51">
        <v>0</v>
      </c>
      <c r="F18" s="52">
        <v>0</v>
      </c>
      <c r="G18" s="11">
        <v>0</v>
      </c>
      <c r="H18" s="29">
        <v>0</v>
      </c>
      <c r="I18" s="52">
        <v>0</v>
      </c>
      <c r="J18" s="52">
        <v>0</v>
      </c>
      <c r="K18" s="11">
        <v>0</v>
      </c>
      <c r="L18" s="52"/>
      <c r="M18" s="52"/>
      <c r="N18" s="11">
        <v>0</v>
      </c>
      <c r="O18" s="110">
        <v>0</v>
      </c>
      <c r="P18"/>
      <c r="Q18"/>
      <c r="R18"/>
    </row>
    <row r="19" spans="1:18" x14ac:dyDescent="0.25">
      <c r="A19" s="28" t="s">
        <v>17</v>
      </c>
      <c r="B19" s="10" t="s">
        <v>279</v>
      </c>
      <c r="C19" s="3" t="s">
        <v>295</v>
      </c>
      <c r="D19" s="12">
        <v>0</v>
      </c>
      <c r="E19" s="51">
        <v>0</v>
      </c>
      <c r="F19" s="42">
        <v>0</v>
      </c>
      <c r="G19" s="12">
        <v>0</v>
      </c>
      <c r="H19" s="29">
        <v>0</v>
      </c>
      <c r="I19" s="42">
        <v>0</v>
      </c>
      <c r="J19" s="42">
        <v>0</v>
      </c>
      <c r="K19" s="12">
        <v>0</v>
      </c>
      <c r="L19" s="42"/>
      <c r="M19" s="42"/>
      <c r="N19" s="12">
        <v>0</v>
      </c>
      <c r="O19" s="111">
        <v>0</v>
      </c>
      <c r="P19"/>
      <c r="Q19"/>
      <c r="R19"/>
    </row>
    <row r="20" spans="1:18" x14ac:dyDescent="0.25">
      <c r="A20" s="27" t="s">
        <v>18</v>
      </c>
      <c r="B20" s="10" t="s">
        <v>279</v>
      </c>
      <c r="C20" s="2" t="s">
        <v>295</v>
      </c>
      <c r="D20" s="11">
        <v>0</v>
      </c>
      <c r="E20" s="51">
        <v>0</v>
      </c>
      <c r="F20" s="52">
        <v>0</v>
      </c>
      <c r="G20" s="11">
        <v>0</v>
      </c>
      <c r="H20" s="29">
        <v>0</v>
      </c>
      <c r="I20" s="52">
        <v>0</v>
      </c>
      <c r="J20" s="52">
        <v>0</v>
      </c>
      <c r="K20" s="11">
        <v>0</v>
      </c>
      <c r="L20" s="52"/>
      <c r="M20" s="52"/>
      <c r="N20" s="11">
        <v>0</v>
      </c>
      <c r="O20" s="110">
        <v>0</v>
      </c>
      <c r="P20"/>
      <c r="Q20"/>
      <c r="R20"/>
    </row>
    <row r="21" spans="1:18" x14ac:dyDescent="0.25">
      <c r="A21" s="28" t="s">
        <v>19</v>
      </c>
      <c r="B21" s="10" t="s">
        <v>279</v>
      </c>
      <c r="C21" s="3" t="s">
        <v>295</v>
      </c>
      <c r="D21" s="12">
        <v>0</v>
      </c>
      <c r="E21" s="51">
        <v>0</v>
      </c>
      <c r="F21" s="42">
        <v>0</v>
      </c>
      <c r="G21" s="12">
        <v>0</v>
      </c>
      <c r="H21" s="29">
        <v>0</v>
      </c>
      <c r="I21" s="42">
        <v>0</v>
      </c>
      <c r="J21" s="42">
        <v>0</v>
      </c>
      <c r="K21" s="12">
        <v>0</v>
      </c>
      <c r="L21" s="42"/>
      <c r="M21" s="42"/>
      <c r="N21" s="12">
        <v>0</v>
      </c>
      <c r="O21" s="111">
        <v>0</v>
      </c>
      <c r="P21"/>
      <c r="Q21"/>
      <c r="R21"/>
    </row>
    <row r="22" spans="1:18" x14ac:dyDescent="0.25">
      <c r="A22" s="27" t="s">
        <v>20</v>
      </c>
      <c r="B22" s="10" t="s">
        <v>279</v>
      </c>
      <c r="C22" s="2" t="s">
        <v>295</v>
      </c>
      <c r="D22" s="11">
        <v>0</v>
      </c>
      <c r="E22" s="51">
        <v>0</v>
      </c>
      <c r="F22" s="52">
        <v>0</v>
      </c>
      <c r="G22" s="11">
        <v>0</v>
      </c>
      <c r="H22" s="29">
        <v>0</v>
      </c>
      <c r="I22" s="52">
        <v>0</v>
      </c>
      <c r="J22" s="52">
        <v>0</v>
      </c>
      <c r="K22" s="11">
        <v>0</v>
      </c>
      <c r="L22" s="52"/>
      <c r="M22" s="52"/>
      <c r="N22" s="11">
        <v>0</v>
      </c>
      <c r="O22" s="110">
        <v>0</v>
      </c>
      <c r="P22"/>
      <c r="Q22"/>
      <c r="R22"/>
    </row>
    <row r="23" spans="1:18" x14ac:dyDescent="0.25">
      <c r="A23" s="28" t="s">
        <v>21</v>
      </c>
      <c r="B23" s="10" t="s">
        <v>279</v>
      </c>
      <c r="C23" s="3" t="s">
        <v>295</v>
      </c>
      <c r="D23" s="12">
        <v>0</v>
      </c>
      <c r="E23" s="51">
        <v>0</v>
      </c>
      <c r="F23" s="42">
        <v>0</v>
      </c>
      <c r="G23" s="12">
        <v>0</v>
      </c>
      <c r="H23" s="29">
        <v>0</v>
      </c>
      <c r="I23" s="42">
        <v>0</v>
      </c>
      <c r="J23" s="42">
        <v>0</v>
      </c>
      <c r="K23" s="12">
        <v>0</v>
      </c>
      <c r="L23" s="42"/>
      <c r="M23" s="42"/>
      <c r="N23" s="12">
        <v>0</v>
      </c>
      <c r="O23" s="111">
        <v>0</v>
      </c>
      <c r="P23"/>
      <c r="Q23"/>
      <c r="R23"/>
    </row>
    <row r="24" spans="1:18" x14ac:dyDescent="0.25">
      <c r="A24" s="27" t="s">
        <v>22</v>
      </c>
      <c r="B24" s="10" t="s">
        <v>279</v>
      </c>
      <c r="C24" s="2" t="s">
        <v>295</v>
      </c>
      <c r="D24" s="11">
        <v>0</v>
      </c>
      <c r="E24" s="51">
        <v>0</v>
      </c>
      <c r="F24" s="52">
        <v>0</v>
      </c>
      <c r="G24" s="11">
        <v>0</v>
      </c>
      <c r="H24" s="29">
        <v>0</v>
      </c>
      <c r="I24" s="52">
        <v>0</v>
      </c>
      <c r="J24" s="52">
        <v>0</v>
      </c>
      <c r="K24" s="11">
        <v>0</v>
      </c>
      <c r="L24" s="52"/>
      <c r="M24" s="52"/>
      <c r="N24" s="11">
        <v>0</v>
      </c>
      <c r="O24" s="110">
        <v>0</v>
      </c>
      <c r="P24"/>
      <c r="Q24"/>
      <c r="R24"/>
    </row>
    <row r="25" spans="1:18" x14ac:dyDescent="0.25">
      <c r="A25" s="28" t="s">
        <v>23</v>
      </c>
      <c r="B25" s="10" t="s">
        <v>279</v>
      </c>
      <c r="C25" s="3" t="s">
        <v>295</v>
      </c>
      <c r="D25" s="12">
        <v>0</v>
      </c>
      <c r="E25" s="51">
        <v>0</v>
      </c>
      <c r="F25" s="42">
        <v>0</v>
      </c>
      <c r="G25" s="12">
        <v>0</v>
      </c>
      <c r="H25" s="29">
        <v>0</v>
      </c>
      <c r="I25" s="42">
        <v>0</v>
      </c>
      <c r="J25" s="42">
        <v>0</v>
      </c>
      <c r="K25" s="12">
        <v>0</v>
      </c>
      <c r="L25" s="42"/>
      <c r="M25" s="42"/>
      <c r="N25" s="12">
        <v>0</v>
      </c>
      <c r="O25" s="111">
        <v>0</v>
      </c>
      <c r="P25"/>
      <c r="Q25"/>
      <c r="R25"/>
    </row>
    <row r="26" spans="1:18" x14ac:dyDescent="0.25">
      <c r="A26" s="27" t="s">
        <v>24</v>
      </c>
      <c r="B26" s="10" t="s">
        <v>279</v>
      </c>
      <c r="C26" s="2" t="s">
        <v>295</v>
      </c>
      <c r="D26" s="11">
        <v>0</v>
      </c>
      <c r="E26" s="51">
        <v>0</v>
      </c>
      <c r="F26" s="52">
        <v>0</v>
      </c>
      <c r="G26" s="11">
        <v>0</v>
      </c>
      <c r="H26" s="29">
        <v>0</v>
      </c>
      <c r="I26" s="52">
        <v>0</v>
      </c>
      <c r="J26" s="52">
        <v>0</v>
      </c>
      <c r="K26" s="11">
        <v>0</v>
      </c>
      <c r="L26" s="52"/>
      <c r="M26" s="52"/>
      <c r="N26" s="11">
        <v>0</v>
      </c>
      <c r="O26" s="110">
        <v>0</v>
      </c>
      <c r="P26"/>
      <c r="Q26"/>
      <c r="R26"/>
    </row>
    <row r="27" spans="1:18" x14ac:dyDescent="0.25">
      <c r="A27" s="28" t="s">
        <v>25</v>
      </c>
      <c r="B27" s="10" t="s">
        <v>277</v>
      </c>
      <c r="C27" s="3" t="s">
        <v>295</v>
      </c>
      <c r="D27" s="12">
        <v>0</v>
      </c>
      <c r="E27" s="51">
        <v>0</v>
      </c>
      <c r="F27" s="42">
        <v>0</v>
      </c>
      <c r="G27" s="12">
        <v>0</v>
      </c>
      <c r="H27" s="29">
        <v>0</v>
      </c>
      <c r="I27" s="42">
        <v>0</v>
      </c>
      <c r="J27" s="42">
        <v>0</v>
      </c>
      <c r="K27" s="12">
        <v>0</v>
      </c>
      <c r="L27" s="42"/>
      <c r="M27" s="42"/>
      <c r="N27" s="12">
        <v>0</v>
      </c>
      <c r="O27" s="111">
        <v>0</v>
      </c>
      <c r="P27"/>
      <c r="Q27"/>
      <c r="R27"/>
    </row>
    <row r="28" spans="1:18" x14ac:dyDescent="0.25">
      <c r="A28" s="27" t="s">
        <v>26</v>
      </c>
      <c r="B28" s="10" t="s">
        <v>277</v>
      </c>
      <c r="C28" s="2" t="s">
        <v>295</v>
      </c>
      <c r="D28" s="11">
        <v>0</v>
      </c>
      <c r="E28" s="51">
        <v>0</v>
      </c>
      <c r="F28" s="52">
        <v>0</v>
      </c>
      <c r="G28" s="11">
        <v>0</v>
      </c>
      <c r="H28" s="29">
        <v>0</v>
      </c>
      <c r="I28" s="52">
        <v>0</v>
      </c>
      <c r="J28" s="52">
        <v>0</v>
      </c>
      <c r="K28" s="11">
        <v>0</v>
      </c>
      <c r="L28" s="52"/>
      <c r="M28" s="52"/>
      <c r="N28" s="11">
        <v>0</v>
      </c>
      <c r="O28" s="110">
        <v>0</v>
      </c>
      <c r="P28"/>
      <c r="Q28"/>
      <c r="R28"/>
    </row>
    <row r="29" spans="1:18" x14ac:dyDescent="0.25">
      <c r="A29" s="28" t="s">
        <v>27</v>
      </c>
      <c r="B29" s="10" t="s">
        <v>277</v>
      </c>
      <c r="C29" s="3" t="s">
        <v>295</v>
      </c>
      <c r="D29" s="12">
        <v>0</v>
      </c>
      <c r="E29" s="51">
        <v>0</v>
      </c>
      <c r="F29" s="42">
        <v>0</v>
      </c>
      <c r="G29" s="12">
        <v>0</v>
      </c>
      <c r="H29" s="29">
        <v>0</v>
      </c>
      <c r="I29" s="42">
        <v>0</v>
      </c>
      <c r="J29" s="42">
        <v>0</v>
      </c>
      <c r="K29" s="12">
        <v>0</v>
      </c>
      <c r="L29" s="42"/>
      <c r="M29" s="42"/>
      <c r="N29" s="12">
        <v>0</v>
      </c>
      <c r="O29" s="111">
        <v>0</v>
      </c>
      <c r="P29"/>
      <c r="Q29"/>
      <c r="R29"/>
    </row>
    <row r="30" spans="1:18" x14ac:dyDescent="0.25">
      <c r="A30" s="27" t="s">
        <v>28</v>
      </c>
      <c r="B30" s="10" t="s">
        <v>277</v>
      </c>
      <c r="C30" s="2" t="s">
        <v>295</v>
      </c>
      <c r="D30" s="11">
        <v>0</v>
      </c>
      <c r="E30" s="51">
        <v>0</v>
      </c>
      <c r="F30" s="52">
        <v>0</v>
      </c>
      <c r="G30" s="11">
        <v>0</v>
      </c>
      <c r="H30" s="29">
        <v>0</v>
      </c>
      <c r="I30" s="52">
        <v>0</v>
      </c>
      <c r="J30" s="52">
        <v>0</v>
      </c>
      <c r="K30" s="11">
        <v>0</v>
      </c>
      <c r="L30" s="52"/>
      <c r="M30" s="52"/>
      <c r="N30" s="11">
        <v>0</v>
      </c>
      <c r="O30" s="110">
        <v>0</v>
      </c>
      <c r="P30"/>
      <c r="Q30"/>
      <c r="R30"/>
    </row>
    <row r="31" spans="1:18" x14ac:dyDescent="0.25">
      <c r="A31" s="28" t="s">
        <v>29</v>
      </c>
      <c r="B31" s="10" t="s">
        <v>277</v>
      </c>
      <c r="C31" s="3" t="s">
        <v>295</v>
      </c>
      <c r="D31" s="12">
        <v>0</v>
      </c>
      <c r="E31" s="51">
        <v>0</v>
      </c>
      <c r="F31" s="42">
        <v>0</v>
      </c>
      <c r="G31" s="12">
        <v>0</v>
      </c>
      <c r="H31" s="29">
        <v>0</v>
      </c>
      <c r="I31" s="42">
        <v>0</v>
      </c>
      <c r="J31" s="42">
        <v>0</v>
      </c>
      <c r="K31" s="12">
        <v>0</v>
      </c>
      <c r="L31" s="42"/>
      <c r="M31" s="42"/>
      <c r="N31" s="12">
        <v>0</v>
      </c>
      <c r="O31" s="111">
        <v>0</v>
      </c>
      <c r="P31"/>
      <c r="Q31"/>
      <c r="R31"/>
    </row>
    <row r="32" spans="1:18" x14ac:dyDescent="0.25">
      <c r="A32" s="27" t="s">
        <v>30</v>
      </c>
      <c r="B32" s="10" t="s">
        <v>277</v>
      </c>
      <c r="C32" s="2" t="s">
        <v>295</v>
      </c>
      <c r="D32" s="11">
        <v>0</v>
      </c>
      <c r="E32" s="51">
        <v>0</v>
      </c>
      <c r="F32" s="52">
        <v>0</v>
      </c>
      <c r="G32" s="11">
        <v>0</v>
      </c>
      <c r="H32" s="29">
        <v>0</v>
      </c>
      <c r="I32" s="52">
        <v>0</v>
      </c>
      <c r="J32" s="52">
        <v>0</v>
      </c>
      <c r="K32" s="11">
        <v>0</v>
      </c>
      <c r="L32" s="52"/>
      <c r="M32" s="52"/>
      <c r="N32" s="11">
        <v>0</v>
      </c>
      <c r="O32" s="110">
        <v>0</v>
      </c>
      <c r="P32"/>
      <c r="Q32"/>
      <c r="R32"/>
    </row>
    <row r="33" spans="1:18" x14ac:dyDescent="0.25">
      <c r="A33" s="28" t="s">
        <v>31</v>
      </c>
      <c r="B33" s="10" t="s">
        <v>277</v>
      </c>
      <c r="C33" s="3" t="s">
        <v>295</v>
      </c>
      <c r="D33" s="12">
        <v>0</v>
      </c>
      <c r="E33" s="51">
        <v>0</v>
      </c>
      <c r="F33" s="42">
        <v>0</v>
      </c>
      <c r="G33" s="12">
        <v>0</v>
      </c>
      <c r="H33" s="29">
        <v>0</v>
      </c>
      <c r="I33" s="42">
        <v>0</v>
      </c>
      <c r="J33" s="42">
        <v>0</v>
      </c>
      <c r="K33" s="12">
        <v>0</v>
      </c>
      <c r="L33" s="42"/>
      <c r="M33" s="42"/>
      <c r="N33" s="12">
        <v>0</v>
      </c>
      <c r="O33" s="111">
        <v>0</v>
      </c>
      <c r="P33"/>
      <c r="Q33"/>
      <c r="R33"/>
    </row>
    <row r="34" spans="1:18" x14ac:dyDescent="0.25">
      <c r="A34" s="27" t="s">
        <v>32</v>
      </c>
      <c r="B34" s="10" t="s">
        <v>277</v>
      </c>
      <c r="C34" s="2" t="s">
        <v>295</v>
      </c>
      <c r="D34" s="11">
        <v>0</v>
      </c>
      <c r="E34" s="51">
        <v>0</v>
      </c>
      <c r="F34" s="52">
        <v>0</v>
      </c>
      <c r="G34" s="11">
        <v>0</v>
      </c>
      <c r="H34" s="29">
        <v>0</v>
      </c>
      <c r="I34" s="52">
        <v>0</v>
      </c>
      <c r="J34" s="52">
        <v>0</v>
      </c>
      <c r="K34" s="11">
        <v>0</v>
      </c>
      <c r="L34" s="52"/>
      <c r="M34" s="52"/>
      <c r="N34" s="11">
        <v>0</v>
      </c>
      <c r="O34" s="110">
        <v>0</v>
      </c>
      <c r="P34"/>
      <c r="Q34"/>
      <c r="R34"/>
    </row>
    <row r="35" spans="1:18" x14ac:dyDescent="0.25">
      <c r="A35" s="28" t="s">
        <v>33</v>
      </c>
      <c r="B35" s="10" t="s">
        <v>277</v>
      </c>
      <c r="C35" s="3" t="s">
        <v>295</v>
      </c>
      <c r="D35" s="12">
        <v>0</v>
      </c>
      <c r="E35" s="51">
        <v>0</v>
      </c>
      <c r="F35" s="42">
        <v>0</v>
      </c>
      <c r="G35" s="12">
        <v>0</v>
      </c>
      <c r="H35" s="29">
        <v>0</v>
      </c>
      <c r="I35" s="42">
        <v>0</v>
      </c>
      <c r="J35" s="42">
        <v>0</v>
      </c>
      <c r="K35" s="12">
        <v>0</v>
      </c>
      <c r="L35" s="42"/>
      <c r="M35" s="42"/>
      <c r="N35" s="12">
        <v>0</v>
      </c>
      <c r="O35" s="111">
        <v>0</v>
      </c>
      <c r="P35"/>
      <c r="Q35"/>
      <c r="R35"/>
    </row>
    <row r="36" spans="1:18" x14ac:dyDescent="0.25">
      <c r="A36" s="27" t="s">
        <v>34</v>
      </c>
      <c r="B36" s="10" t="s">
        <v>277</v>
      </c>
      <c r="C36" s="2" t="s">
        <v>295</v>
      </c>
      <c r="D36" s="11">
        <v>0</v>
      </c>
      <c r="E36" s="51">
        <v>0</v>
      </c>
      <c r="F36" s="52">
        <v>0</v>
      </c>
      <c r="G36" s="11">
        <v>0</v>
      </c>
      <c r="H36" s="29">
        <v>0</v>
      </c>
      <c r="I36" s="52">
        <v>0</v>
      </c>
      <c r="J36" s="52">
        <v>0</v>
      </c>
      <c r="K36" s="11">
        <v>0</v>
      </c>
      <c r="L36" s="52"/>
      <c r="M36" s="52"/>
      <c r="N36" s="11">
        <v>0</v>
      </c>
      <c r="O36" s="110">
        <v>0</v>
      </c>
      <c r="P36"/>
      <c r="Q36"/>
      <c r="R36"/>
    </row>
    <row r="37" spans="1:18" x14ac:dyDescent="0.25">
      <c r="A37" s="28" t="s">
        <v>35</v>
      </c>
      <c r="B37" s="10" t="s">
        <v>277</v>
      </c>
      <c r="C37" s="3" t="s">
        <v>295</v>
      </c>
      <c r="D37" s="12">
        <v>0</v>
      </c>
      <c r="E37" s="51">
        <v>0</v>
      </c>
      <c r="F37" s="42">
        <v>0</v>
      </c>
      <c r="G37" s="12">
        <v>0</v>
      </c>
      <c r="H37" s="29">
        <v>0</v>
      </c>
      <c r="I37" s="42">
        <v>0</v>
      </c>
      <c r="J37" s="42">
        <v>0</v>
      </c>
      <c r="K37" s="12">
        <v>0</v>
      </c>
      <c r="L37" s="42"/>
      <c r="M37" s="42"/>
      <c r="N37" s="12">
        <v>0</v>
      </c>
      <c r="O37" s="111">
        <v>0</v>
      </c>
      <c r="P37"/>
      <c r="Q37"/>
      <c r="R37"/>
    </row>
    <row r="38" spans="1:18" x14ac:dyDescent="0.25">
      <c r="A38" s="27" t="s">
        <v>36</v>
      </c>
      <c r="B38" s="10" t="s">
        <v>277</v>
      </c>
      <c r="C38" s="2" t="s">
        <v>295</v>
      </c>
      <c r="D38" s="11">
        <v>0</v>
      </c>
      <c r="E38" s="51">
        <v>0</v>
      </c>
      <c r="F38" s="52">
        <v>0</v>
      </c>
      <c r="G38" s="11">
        <v>0</v>
      </c>
      <c r="H38" s="29">
        <v>0</v>
      </c>
      <c r="I38" s="52">
        <v>0</v>
      </c>
      <c r="J38" s="52">
        <v>0</v>
      </c>
      <c r="K38" s="11">
        <v>0</v>
      </c>
      <c r="L38" s="52"/>
      <c r="M38" s="52"/>
      <c r="N38" s="11">
        <v>0</v>
      </c>
      <c r="O38" s="110">
        <v>0</v>
      </c>
      <c r="P38"/>
      <c r="Q38"/>
      <c r="R38"/>
    </row>
    <row r="39" spans="1:18" x14ac:dyDescent="0.25">
      <c r="A39" s="28" t="s">
        <v>37</v>
      </c>
      <c r="B39" s="10" t="s">
        <v>277</v>
      </c>
      <c r="C39" s="3" t="s">
        <v>295</v>
      </c>
      <c r="D39" s="12">
        <v>0</v>
      </c>
      <c r="E39" s="51">
        <v>0</v>
      </c>
      <c r="F39" s="42">
        <v>0</v>
      </c>
      <c r="G39" s="12">
        <v>0</v>
      </c>
      <c r="H39" s="29">
        <v>0</v>
      </c>
      <c r="I39" s="42">
        <v>0</v>
      </c>
      <c r="J39" s="42">
        <v>0</v>
      </c>
      <c r="K39" s="12">
        <v>0</v>
      </c>
      <c r="L39" s="42"/>
      <c r="M39" s="42"/>
      <c r="N39" s="12">
        <v>0</v>
      </c>
      <c r="O39" s="111">
        <v>0</v>
      </c>
      <c r="P39"/>
      <c r="Q39"/>
      <c r="R39"/>
    </row>
    <row r="40" spans="1:18" x14ac:dyDescent="0.25">
      <c r="A40" s="27" t="s">
        <v>38</v>
      </c>
      <c r="B40" s="10" t="s">
        <v>280</v>
      </c>
      <c r="C40" s="2" t="s">
        <v>295</v>
      </c>
      <c r="D40" s="11">
        <v>0</v>
      </c>
      <c r="E40" s="51">
        <v>0</v>
      </c>
      <c r="F40" s="52">
        <v>0</v>
      </c>
      <c r="G40" s="11">
        <v>0</v>
      </c>
      <c r="H40" s="29">
        <v>0</v>
      </c>
      <c r="I40" s="52">
        <v>0</v>
      </c>
      <c r="J40" s="52">
        <v>0</v>
      </c>
      <c r="K40" s="11">
        <v>0</v>
      </c>
      <c r="L40" s="52"/>
      <c r="M40" s="52"/>
      <c r="N40" s="11">
        <v>0</v>
      </c>
      <c r="O40" s="110">
        <v>0</v>
      </c>
      <c r="P40"/>
      <c r="Q40"/>
      <c r="R40"/>
    </row>
    <row r="41" spans="1:18" x14ac:dyDescent="0.25">
      <c r="A41" s="28" t="s">
        <v>39</v>
      </c>
      <c r="B41" s="10" t="s">
        <v>277</v>
      </c>
      <c r="C41" s="3" t="s">
        <v>295</v>
      </c>
      <c r="D41" s="12">
        <v>0</v>
      </c>
      <c r="E41" s="51">
        <v>0</v>
      </c>
      <c r="F41" s="42">
        <v>0</v>
      </c>
      <c r="G41" s="12">
        <v>0</v>
      </c>
      <c r="H41" s="29">
        <v>0</v>
      </c>
      <c r="I41" s="42">
        <v>0</v>
      </c>
      <c r="J41" s="42">
        <v>0</v>
      </c>
      <c r="K41" s="12">
        <v>0</v>
      </c>
      <c r="L41" s="42"/>
      <c r="M41" s="42"/>
      <c r="N41" s="12">
        <v>0</v>
      </c>
      <c r="O41" s="111">
        <v>0</v>
      </c>
      <c r="P41"/>
      <c r="Q41"/>
      <c r="R41"/>
    </row>
    <row r="42" spans="1:18" x14ac:dyDescent="0.25">
      <c r="A42" s="27" t="s">
        <v>40</v>
      </c>
      <c r="B42" s="10" t="s">
        <v>277</v>
      </c>
      <c r="C42" s="2" t="s">
        <v>295</v>
      </c>
      <c r="D42" s="11">
        <v>0</v>
      </c>
      <c r="E42" s="51">
        <v>0</v>
      </c>
      <c r="F42" s="52">
        <v>0</v>
      </c>
      <c r="G42" s="11">
        <v>0</v>
      </c>
      <c r="H42" s="29">
        <v>0</v>
      </c>
      <c r="I42" s="52">
        <v>0</v>
      </c>
      <c r="J42" s="52">
        <v>0</v>
      </c>
      <c r="K42" s="11">
        <v>0</v>
      </c>
      <c r="L42" s="52"/>
      <c r="M42" s="52"/>
      <c r="N42" s="11">
        <v>0</v>
      </c>
      <c r="O42" s="110">
        <v>0</v>
      </c>
      <c r="P42"/>
      <c r="Q42"/>
      <c r="R42"/>
    </row>
    <row r="43" spans="1:18" x14ac:dyDescent="0.25">
      <c r="A43" s="28" t="s">
        <v>41</v>
      </c>
      <c r="B43" s="10" t="s">
        <v>277</v>
      </c>
      <c r="C43" s="3" t="s">
        <v>295</v>
      </c>
      <c r="D43" s="12">
        <v>0</v>
      </c>
      <c r="E43" s="51">
        <v>0</v>
      </c>
      <c r="F43" s="42">
        <v>0</v>
      </c>
      <c r="G43" s="12">
        <v>0</v>
      </c>
      <c r="H43" s="29">
        <v>0</v>
      </c>
      <c r="I43" s="42">
        <v>0</v>
      </c>
      <c r="J43" s="42">
        <v>0</v>
      </c>
      <c r="K43" s="12">
        <v>0</v>
      </c>
      <c r="L43" s="42"/>
      <c r="M43" s="42"/>
      <c r="N43" s="12">
        <v>0</v>
      </c>
      <c r="O43" s="111">
        <v>0</v>
      </c>
      <c r="P43"/>
      <c r="Q43"/>
      <c r="R43"/>
    </row>
    <row r="44" spans="1:18" x14ac:dyDescent="0.25">
      <c r="A44" s="27" t="s">
        <v>42</v>
      </c>
      <c r="B44" s="10" t="s">
        <v>277</v>
      </c>
      <c r="C44" s="2" t="s">
        <v>295</v>
      </c>
      <c r="D44" s="11">
        <v>0</v>
      </c>
      <c r="E44" s="51">
        <v>0</v>
      </c>
      <c r="F44" s="52">
        <v>0</v>
      </c>
      <c r="G44" s="11">
        <v>0</v>
      </c>
      <c r="H44" s="29">
        <v>0</v>
      </c>
      <c r="I44" s="52">
        <v>0</v>
      </c>
      <c r="J44" s="52">
        <v>0</v>
      </c>
      <c r="K44" s="11">
        <v>0</v>
      </c>
      <c r="L44" s="52"/>
      <c r="M44" s="52"/>
      <c r="N44" s="11">
        <v>0</v>
      </c>
      <c r="O44" s="110">
        <v>0</v>
      </c>
      <c r="P44"/>
      <c r="Q44"/>
      <c r="R44"/>
    </row>
    <row r="45" spans="1:18" x14ac:dyDescent="0.25">
      <c r="A45" s="28" t="s">
        <v>43</v>
      </c>
      <c r="B45" s="10" t="s">
        <v>277</v>
      </c>
      <c r="C45" s="3" t="s">
        <v>295</v>
      </c>
      <c r="D45" s="12">
        <v>0</v>
      </c>
      <c r="E45" s="51">
        <v>0</v>
      </c>
      <c r="F45" s="42">
        <v>0</v>
      </c>
      <c r="G45" s="12">
        <v>0</v>
      </c>
      <c r="H45" s="29">
        <v>0</v>
      </c>
      <c r="I45" s="42">
        <v>0</v>
      </c>
      <c r="J45" s="42">
        <v>0</v>
      </c>
      <c r="K45" s="12">
        <v>0</v>
      </c>
      <c r="L45" s="42"/>
      <c r="M45" s="42"/>
      <c r="N45" s="12">
        <v>0</v>
      </c>
      <c r="O45" s="111">
        <v>0</v>
      </c>
      <c r="P45"/>
      <c r="Q45"/>
      <c r="R45"/>
    </row>
    <row r="46" spans="1:18" x14ac:dyDescent="0.25">
      <c r="A46" t="s">
        <v>44</v>
      </c>
      <c r="B46" s="10" t="s">
        <v>281</v>
      </c>
      <c r="C46" t="s">
        <v>296</v>
      </c>
      <c r="D46" s="1">
        <v>1469700</v>
      </c>
      <c r="E46" s="5">
        <v>146970</v>
      </c>
      <c r="F46" s="4">
        <v>15000</v>
      </c>
      <c r="G46" s="1">
        <v>1631670</v>
      </c>
      <c r="H46" s="7">
        <v>1305336</v>
      </c>
      <c r="I46" s="4">
        <v>326334</v>
      </c>
      <c r="J46" s="4">
        <v>10000</v>
      </c>
      <c r="K46" s="1">
        <v>316334</v>
      </c>
      <c r="L46" s="4"/>
      <c r="M46" s="4">
        <v>15000</v>
      </c>
      <c r="N46" s="1">
        <v>301334</v>
      </c>
      <c r="O46" s="1">
        <v>12555.583333333334</v>
      </c>
      <c r="P46"/>
      <c r="Q46"/>
      <c r="R46"/>
    </row>
    <row r="47" spans="1:18" x14ac:dyDescent="0.25">
      <c r="A47" t="s">
        <v>45</v>
      </c>
      <c r="B47" s="10" t="s">
        <v>281</v>
      </c>
      <c r="C47" t="s">
        <v>296</v>
      </c>
      <c r="D47" s="1">
        <v>1469700</v>
      </c>
      <c r="E47" s="5">
        <v>146970</v>
      </c>
      <c r="F47" s="4">
        <v>15000</v>
      </c>
      <c r="G47" s="1">
        <v>1631670</v>
      </c>
      <c r="H47" s="7">
        <v>1305336</v>
      </c>
      <c r="I47" s="4">
        <v>326334</v>
      </c>
      <c r="J47" s="4">
        <v>10000</v>
      </c>
      <c r="K47" s="1">
        <v>316334</v>
      </c>
      <c r="L47" s="4"/>
      <c r="M47" s="4">
        <v>15000</v>
      </c>
      <c r="N47" s="1">
        <v>301334</v>
      </c>
      <c r="O47" s="1">
        <v>12555.583333333334</v>
      </c>
      <c r="P47"/>
      <c r="Q47"/>
      <c r="R47"/>
    </row>
    <row r="48" spans="1:18" x14ac:dyDescent="0.25">
      <c r="A48" t="s">
        <v>46</v>
      </c>
      <c r="B48" s="10" t="s">
        <v>281</v>
      </c>
      <c r="C48" t="s">
        <v>296</v>
      </c>
      <c r="D48" s="1">
        <v>1469700</v>
      </c>
      <c r="E48" s="5">
        <v>146970</v>
      </c>
      <c r="F48" s="4">
        <v>15000</v>
      </c>
      <c r="G48" s="1">
        <v>1631670</v>
      </c>
      <c r="H48" s="7">
        <v>1305336</v>
      </c>
      <c r="I48" s="4">
        <v>326334</v>
      </c>
      <c r="J48" s="4">
        <v>10000</v>
      </c>
      <c r="K48" s="1">
        <v>316334</v>
      </c>
      <c r="L48" s="4"/>
      <c r="M48" s="4">
        <v>15000</v>
      </c>
      <c r="N48" s="1">
        <v>301334</v>
      </c>
      <c r="O48" s="1">
        <v>12555.583333333334</v>
      </c>
      <c r="P48"/>
      <c r="Q48"/>
      <c r="R48"/>
    </row>
    <row r="49" spans="1:18" x14ac:dyDescent="0.25">
      <c r="A49" t="s">
        <v>47</v>
      </c>
      <c r="B49" s="10" t="s">
        <v>281</v>
      </c>
      <c r="C49" t="s">
        <v>296</v>
      </c>
      <c r="D49" s="1">
        <v>1469700</v>
      </c>
      <c r="E49" s="5">
        <v>146970</v>
      </c>
      <c r="F49" s="4">
        <v>15000</v>
      </c>
      <c r="G49" s="1">
        <v>1631670</v>
      </c>
      <c r="H49" s="7">
        <v>1305336</v>
      </c>
      <c r="I49" s="4">
        <v>326334</v>
      </c>
      <c r="J49" s="4">
        <v>10000</v>
      </c>
      <c r="K49" s="1">
        <v>316334</v>
      </c>
      <c r="L49" s="4"/>
      <c r="M49" s="4">
        <v>15000</v>
      </c>
      <c r="N49" s="1">
        <v>301334</v>
      </c>
      <c r="O49" s="1">
        <v>12555.583333333334</v>
      </c>
      <c r="P49"/>
      <c r="Q49"/>
      <c r="R49"/>
    </row>
    <row r="50" spans="1:18" x14ac:dyDescent="0.25">
      <c r="A50" t="s">
        <v>48</v>
      </c>
      <c r="B50" s="10" t="s">
        <v>281</v>
      </c>
      <c r="C50" t="s">
        <v>296</v>
      </c>
      <c r="D50" s="1">
        <v>1469700</v>
      </c>
      <c r="E50" s="5">
        <v>146970</v>
      </c>
      <c r="F50" s="4">
        <v>15000</v>
      </c>
      <c r="G50" s="1">
        <v>1631670</v>
      </c>
      <c r="H50" s="7">
        <v>1305336</v>
      </c>
      <c r="I50" s="4">
        <v>326334</v>
      </c>
      <c r="J50" s="4">
        <v>10000</v>
      </c>
      <c r="K50" s="1">
        <v>316334</v>
      </c>
      <c r="L50" s="4"/>
      <c r="M50" s="4">
        <v>15000</v>
      </c>
      <c r="N50" s="1">
        <v>301334</v>
      </c>
      <c r="O50" s="1">
        <v>12555.583333333334</v>
      </c>
      <c r="P50"/>
      <c r="Q50"/>
      <c r="R50"/>
    </row>
    <row r="51" spans="1:18" x14ac:dyDescent="0.25">
      <c r="A51" t="s">
        <v>49</v>
      </c>
      <c r="B51" s="10" t="s">
        <v>281</v>
      </c>
      <c r="C51" t="s">
        <v>296</v>
      </c>
      <c r="D51" s="1">
        <v>1469700</v>
      </c>
      <c r="E51" s="5">
        <v>146970</v>
      </c>
      <c r="F51" s="4">
        <v>15000</v>
      </c>
      <c r="G51" s="1">
        <v>1631670</v>
      </c>
      <c r="H51" s="7">
        <v>1305336</v>
      </c>
      <c r="I51" s="4">
        <v>326334</v>
      </c>
      <c r="J51" s="4">
        <v>10000</v>
      </c>
      <c r="K51" s="1">
        <v>316334</v>
      </c>
      <c r="L51" s="4"/>
      <c r="M51" s="4">
        <v>15000</v>
      </c>
      <c r="N51" s="1">
        <v>301334</v>
      </c>
      <c r="O51" s="1">
        <v>12555.583333333334</v>
      </c>
      <c r="P51"/>
      <c r="Q51"/>
      <c r="R51"/>
    </row>
    <row r="52" spans="1:18" x14ac:dyDescent="0.25">
      <c r="A52" t="s">
        <v>50</v>
      </c>
      <c r="B52" s="10" t="s">
        <v>281</v>
      </c>
      <c r="C52" t="s">
        <v>296</v>
      </c>
      <c r="D52" s="1">
        <v>1469700</v>
      </c>
      <c r="E52" s="5">
        <v>146970</v>
      </c>
      <c r="F52" s="4">
        <v>15000</v>
      </c>
      <c r="G52" s="1">
        <v>1631670</v>
      </c>
      <c r="H52" s="7">
        <v>1305336</v>
      </c>
      <c r="I52" s="4">
        <v>326334</v>
      </c>
      <c r="J52" s="4">
        <v>10000</v>
      </c>
      <c r="K52" s="1">
        <v>316334</v>
      </c>
      <c r="L52" s="4"/>
      <c r="M52" s="4">
        <v>15000</v>
      </c>
      <c r="N52" s="1">
        <v>301334</v>
      </c>
      <c r="O52" s="1">
        <v>12555.583333333334</v>
      </c>
      <c r="P52"/>
      <c r="Q52"/>
      <c r="R52"/>
    </row>
    <row r="53" spans="1:18" x14ac:dyDescent="0.25">
      <c r="A53" t="s">
        <v>51</v>
      </c>
      <c r="B53" s="10" t="s">
        <v>281</v>
      </c>
      <c r="C53" t="s">
        <v>296</v>
      </c>
      <c r="D53" s="1">
        <v>1469700</v>
      </c>
      <c r="E53" s="5">
        <v>146970</v>
      </c>
      <c r="F53" s="4">
        <v>15000</v>
      </c>
      <c r="G53" s="1">
        <v>1631670</v>
      </c>
      <c r="H53" s="7">
        <v>1305336</v>
      </c>
      <c r="I53" s="4">
        <v>326334</v>
      </c>
      <c r="J53" s="4">
        <v>10000</v>
      </c>
      <c r="K53" s="1">
        <v>316334</v>
      </c>
      <c r="L53" s="4"/>
      <c r="M53" s="4">
        <v>15000</v>
      </c>
      <c r="N53" s="1">
        <v>301334</v>
      </c>
      <c r="O53" s="1">
        <v>12555.583333333334</v>
      </c>
      <c r="P53"/>
      <c r="Q53"/>
      <c r="R53"/>
    </row>
    <row r="54" spans="1:18" x14ac:dyDescent="0.25">
      <c r="A54" t="s">
        <v>52</v>
      </c>
      <c r="B54" s="10" t="s">
        <v>281</v>
      </c>
      <c r="C54" t="s">
        <v>296</v>
      </c>
      <c r="D54" s="1">
        <v>1469700</v>
      </c>
      <c r="E54" s="5">
        <v>146970</v>
      </c>
      <c r="F54" s="4">
        <v>15000</v>
      </c>
      <c r="G54" s="1">
        <v>1631670</v>
      </c>
      <c r="H54" s="7">
        <v>1305336</v>
      </c>
      <c r="I54" s="4">
        <v>326334</v>
      </c>
      <c r="J54" s="4">
        <v>10000</v>
      </c>
      <c r="K54" s="1">
        <v>316334</v>
      </c>
      <c r="L54" s="4"/>
      <c r="M54" s="4">
        <v>15000</v>
      </c>
      <c r="N54" s="1">
        <v>301334</v>
      </c>
      <c r="O54" s="1">
        <v>12555.583333333334</v>
      </c>
      <c r="P54"/>
      <c r="Q54"/>
      <c r="R54"/>
    </row>
    <row r="55" spans="1:18" x14ac:dyDescent="0.25">
      <c r="A55" t="s">
        <v>53</v>
      </c>
      <c r="B55" s="10" t="s">
        <v>281</v>
      </c>
      <c r="C55" t="s">
        <v>296</v>
      </c>
      <c r="D55" s="1">
        <v>1469700</v>
      </c>
      <c r="E55" s="5">
        <v>146970</v>
      </c>
      <c r="F55" s="4">
        <v>15000</v>
      </c>
      <c r="G55" s="1">
        <v>1631670</v>
      </c>
      <c r="H55" s="7">
        <v>1305336</v>
      </c>
      <c r="I55" s="4">
        <v>326334</v>
      </c>
      <c r="J55" s="4">
        <v>10000</v>
      </c>
      <c r="K55" s="1">
        <v>316334</v>
      </c>
      <c r="L55" s="4"/>
      <c r="M55" s="4">
        <v>15000</v>
      </c>
      <c r="N55" s="1">
        <v>301334</v>
      </c>
      <c r="O55" s="1">
        <v>12555.583333333334</v>
      </c>
      <c r="P55"/>
      <c r="Q55"/>
      <c r="R55"/>
    </row>
    <row r="56" spans="1:18" x14ac:dyDescent="0.25">
      <c r="A56" t="s">
        <v>54</v>
      </c>
      <c r="B56" s="10" t="s">
        <v>281</v>
      </c>
      <c r="C56" t="s">
        <v>296</v>
      </c>
      <c r="D56" s="1">
        <v>1469700</v>
      </c>
      <c r="E56" s="5">
        <v>146970</v>
      </c>
      <c r="F56" s="4">
        <v>15000</v>
      </c>
      <c r="G56" s="1">
        <v>1631670</v>
      </c>
      <c r="H56" s="7">
        <v>1305336</v>
      </c>
      <c r="I56" s="4">
        <v>326334</v>
      </c>
      <c r="J56" s="4">
        <v>10000</v>
      </c>
      <c r="K56" s="1">
        <v>316334</v>
      </c>
      <c r="L56" s="4"/>
      <c r="M56" s="4">
        <v>15000</v>
      </c>
      <c r="N56" s="1">
        <v>301334</v>
      </c>
      <c r="O56" s="1">
        <v>12555.583333333334</v>
      </c>
      <c r="P56"/>
      <c r="Q56"/>
      <c r="R56"/>
    </row>
    <row r="57" spans="1:18" x14ac:dyDescent="0.25">
      <c r="A57" t="s">
        <v>55</v>
      </c>
      <c r="B57" s="10" t="s">
        <v>281</v>
      </c>
      <c r="C57" t="s">
        <v>296</v>
      </c>
      <c r="D57" s="1">
        <v>1469700</v>
      </c>
      <c r="E57" s="5">
        <v>146970</v>
      </c>
      <c r="F57" s="4">
        <v>15000</v>
      </c>
      <c r="G57" s="1">
        <v>1631670</v>
      </c>
      <c r="H57" s="7">
        <v>1305336</v>
      </c>
      <c r="I57" s="4">
        <v>326334</v>
      </c>
      <c r="J57" s="4">
        <v>10000</v>
      </c>
      <c r="K57" s="1">
        <v>316334</v>
      </c>
      <c r="L57" s="4"/>
      <c r="M57" s="4">
        <v>15000</v>
      </c>
      <c r="N57" s="1">
        <v>301334</v>
      </c>
      <c r="O57" s="1">
        <v>12555.583333333334</v>
      </c>
      <c r="P57"/>
      <c r="Q57"/>
      <c r="R57"/>
    </row>
    <row r="58" spans="1:18" x14ac:dyDescent="0.25">
      <c r="A58" t="s">
        <v>56</v>
      </c>
      <c r="B58" s="10" t="s">
        <v>281</v>
      </c>
      <c r="C58" t="s">
        <v>296</v>
      </c>
      <c r="D58" s="1">
        <v>1469700</v>
      </c>
      <c r="E58" s="5">
        <v>146970</v>
      </c>
      <c r="F58" s="4">
        <v>15000</v>
      </c>
      <c r="G58" s="1">
        <v>1631670</v>
      </c>
      <c r="H58" s="7">
        <v>1305336</v>
      </c>
      <c r="I58" s="4">
        <v>326334</v>
      </c>
      <c r="J58" s="4">
        <v>10000</v>
      </c>
      <c r="K58" s="1">
        <v>316334</v>
      </c>
      <c r="L58" s="4"/>
      <c r="M58" s="4">
        <v>15000</v>
      </c>
      <c r="N58" s="1">
        <v>301334</v>
      </c>
      <c r="O58" s="1">
        <v>12555.583333333334</v>
      </c>
      <c r="P58"/>
      <c r="Q58"/>
      <c r="R58"/>
    </row>
    <row r="59" spans="1:18" x14ac:dyDescent="0.25">
      <c r="A59" t="s">
        <v>57</v>
      </c>
      <c r="B59" s="10" t="s">
        <v>281</v>
      </c>
      <c r="C59" t="s">
        <v>296</v>
      </c>
      <c r="D59" s="1">
        <v>1469700</v>
      </c>
      <c r="E59" s="5">
        <v>146970</v>
      </c>
      <c r="F59" s="4">
        <v>15000</v>
      </c>
      <c r="G59" s="1">
        <v>1631670</v>
      </c>
      <c r="H59" s="7">
        <v>1305336</v>
      </c>
      <c r="I59" s="4">
        <v>326334</v>
      </c>
      <c r="J59" s="4">
        <v>10000</v>
      </c>
      <c r="K59" s="1">
        <v>316334</v>
      </c>
      <c r="L59" s="4"/>
      <c r="M59" s="4">
        <v>15000</v>
      </c>
      <c r="N59" s="1">
        <v>301334</v>
      </c>
      <c r="O59" s="1">
        <v>12555.583333333334</v>
      </c>
      <c r="P59"/>
      <c r="Q59"/>
      <c r="R59"/>
    </row>
    <row r="60" spans="1:18" x14ac:dyDescent="0.25">
      <c r="A60" t="s">
        <v>58</v>
      </c>
      <c r="B60" s="10" t="s">
        <v>281</v>
      </c>
      <c r="C60" t="s">
        <v>296</v>
      </c>
      <c r="D60" s="1">
        <v>1469700</v>
      </c>
      <c r="E60" s="5">
        <v>146970</v>
      </c>
      <c r="F60" s="4">
        <v>15000</v>
      </c>
      <c r="G60" s="1">
        <v>1631670</v>
      </c>
      <c r="H60" s="7">
        <v>1305336</v>
      </c>
      <c r="I60" s="4">
        <v>326334</v>
      </c>
      <c r="J60" s="4">
        <v>10000</v>
      </c>
      <c r="K60" s="1">
        <v>316334</v>
      </c>
      <c r="L60" s="4"/>
      <c r="M60" s="4">
        <v>15000</v>
      </c>
      <c r="N60" s="1">
        <v>301334</v>
      </c>
      <c r="O60" s="1">
        <v>12555.583333333334</v>
      </c>
      <c r="P60"/>
      <c r="Q60"/>
      <c r="R60"/>
    </row>
    <row r="61" spans="1:18" x14ac:dyDescent="0.25">
      <c r="A61" t="s">
        <v>59</v>
      </c>
      <c r="B61" s="10" t="s">
        <v>281</v>
      </c>
      <c r="C61" t="s">
        <v>296</v>
      </c>
      <c r="D61" s="1">
        <v>1469700</v>
      </c>
      <c r="E61" s="5">
        <v>146970</v>
      </c>
      <c r="F61" s="4">
        <v>15000</v>
      </c>
      <c r="G61" s="1">
        <v>1631670</v>
      </c>
      <c r="H61" s="7">
        <v>1305336</v>
      </c>
      <c r="I61" s="4">
        <v>326334</v>
      </c>
      <c r="J61" s="4">
        <v>10000</v>
      </c>
      <c r="K61" s="1">
        <v>316334</v>
      </c>
      <c r="L61" s="4"/>
      <c r="M61" s="4">
        <v>15000</v>
      </c>
      <c r="N61" s="1">
        <v>301334</v>
      </c>
      <c r="O61" s="1">
        <v>12555.583333333334</v>
      </c>
      <c r="P61"/>
      <c r="Q61"/>
      <c r="R61"/>
    </row>
    <row r="62" spans="1:18" x14ac:dyDescent="0.25">
      <c r="A62" t="s">
        <v>60</v>
      </c>
      <c r="B62" s="10" t="s">
        <v>281</v>
      </c>
      <c r="C62" t="s">
        <v>296</v>
      </c>
      <c r="D62" s="1">
        <v>1469700</v>
      </c>
      <c r="E62" s="5">
        <v>146970</v>
      </c>
      <c r="F62" s="4">
        <v>15000</v>
      </c>
      <c r="G62" s="1">
        <v>1631670</v>
      </c>
      <c r="H62" s="7">
        <v>1305336</v>
      </c>
      <c r="I62" s="4">
        <v>326334</v>
      </c>
      <c r="J62" s="4">
        <v>10000</v>
      </c>
      <c r="K62" s="1">
        <v>316334</v>
      </c>
      <c r="L62" s="4"/>
      <c r="M62" s="4">
        <v>15000</v>
      </c>
      <c r="N62" s="1">
        <v>301334</v>
      </c>
      <c r="O62" s="1">
        <v>12555.583333333334</v>
      </c>
      <c r="P62"/>
      <c r="Q62"/>
      <c r="R62"/>
    </row>
    <row r="63" spans="1:18" x14ac:dyDescent="0.25">
      <c r="A63" t="s">
        <v>61</v>
      </c>
      <c r="B63" s="10" t="s">
        <v>281</v>
      </c>
      <c r="C63" t="s">
        <v>296</v>
      </c>
      <c r="D63" s="1">
        <v>1469700</v>
      </c>
      <c r="E63" s="5">
        <v>146970</v>
      </c>
      <c r="F63" s="4">
        <v>15000</v>
      </c>
      <c r="G63" s="1">
        <v>1631670</v>
      </c>
      <c r="H63" s="7">
        <v>1305336</v>
      </c>
      <c r="I63" s="4">
        <v>326334</v>
      </c>
      <c r="J63" s="4">
        <v>10000</v>
      </c>
      <c r="K63" s="1">
        <v>316334</v>
      </c>
      <c r="L63" s="4"/>
      <c r="M63" s="4">
        <v>15000</v>
      </c>
      <c r="N63" s="1">
        <v>301334</v>
      </c>
      <c r="O63" s="1">
        <v>12555.583333333334</v>
      </c>
      <c r="P63"/>
      <c r="Q63"/>
      <c r="R63"/>
    </row>
    <row r="64" spans="1:18" x14ac:dyDescent="0.25">
      <c r="A64" t="s">
        <v>62</v>
      </c>
      <c r="B64" s="10" t="s">
        <v>281</v>
      </c>
      <c r="C64" t="s">
        <v>296</v>
      </c>
      <c r="D64" s="1">
        <v>1469700</v>
      </c>
      <c r="E64" s="5">
        <v>146970</v>
      </c>
      <c r="F64" s="4">
        <v>15000</v>
      </c>
      <c r="G64" s="1">
        <v>1631670</v>
      </c>
      <c r="H64" s="7">
        <v>1305336</v>
      </c>
      <c r="I64" s="4">
        <v>326334</v>
      </c>
      <c r="J64" s="4">
        <v>10000</v>
      </c>
      <c r="K64" s="1">
        <v>316334</v>
      </c>
      <c r="L64" s="4"/>
      <c r="M64" s="4">
        <v>15000</v>
      </c>
      <c r="N64" s="1">
        <v>301334</v>
      </c>
      <c r="O64" s="1">
        <v>12555.583333333334</v>
      </c>
      <c r="P64"/>
      <c r="Q64"/>
      <c r="R64"/>
    </row>
    <row r="65" spans="1:18" x14ac:dyDescent="0.25">
      <c r="A65" t="s">
        <v>63</v>
      </c>
      <c r="B65" s="10" t="s">
        <v>281</v>
      </c>
      <c r="C65" t="s">
        <v>296</v>
      </c>
      <c r="D65" s="1">
        <v>1469700</v>
      </c>
      <c r="E65" s="5">
        <v>146970</v>
      </c>
      <c r="F65" s="4">
        <v>15000</v>
      </c>
      <c r="G65" s="1">
        <v>1631670</v>
      </c>
      <c r="H65" s="7">
        <v>1305336</v>
      </c>
      <c r="I65" s="4">
        <v>326334</v>
      </c>
      <c r="J65" s="4">
        <v>10000</v>
      </c>
      <c r="K65" s="1">
        <v>316334</v>
      </c>
      <c r="L65" s="4"/>
      <c r="M65" s="4">
        <v>15000</v>
      </c>
      <c r="N65" s="1">
        <v>301334</v>
      </c>
      <c r="O65" s="1">
        <v>12555.583333333334</v>
      </c>
      <c r="P65"/>
      <c r="Q65"/>
      <c r="R65"/>
    </row>
    <row r="66" spans="1:18" x14ac:dyDescent="0.25">
      <c r="A66" t="s">
        <v>64</v>
      </c>
      <c r="B66" s="10" t="s">
        <v>281</v>
      </c>
      <c r="C66" t="s">
        <v>296</v>
      </c>
      <c r="D66" s="1">
        <v>1469700</v>
      </c>
      <c r="E66" s="5">
        <v>146970</v>
      </c>
      <c r="F66" s="4">
        <v>15000</v>
      </c>
      <c r="G66" s="1">
        <v>1631670</v>
      </c>
      <c r="H66" s="7">
        <v>1305336</v>
      </c>
      <c r="I66" s="4">
        <v>326334</v>
      </c>
      <c r="J66" s="4">
        <v>10000</v>
      </c>
      <c r="K66" s="1">
        <v>316334</v>
      </c>
      <c r="L66" s="4"/>
      <c r="M66" s="4">
        <v>15000</v>
      </c>
      <c r="N66" s="1">
        <v>301334</v>
      </c>
      <c r="O66" s="1">
        <v>12555.583333333334</v>
      </c>
      <c r="P66"/>
      <c r="Q66"/>
      <c r="R66"/>
    </row>
    <row r="67" spans="1:18" x14ac:dyDescent="0.25">
      <c r="A67" t="s">
        <v>65</v>
      </c>
      <c r="B67" s="10" t="s">
        <v>281</v>
      </c>
      <c r="C67" t="s">
        <v>296</v>
      </c>
      <c r="D67" s="1">
        <v>1469700</v>
      </c>
      <c r="E67" s="5">
        <v>146970</v>
      </c>
      <c r="F67" s="4">
        <v>15000</v>
      </c>
      <c r="G67" s="1">
        <v>1631670</v>
      </c>
      <c r="H67" s="7">
        <v>1305336</v>
      </c>
      <c r="I67" s="4">
        <v>326334</v>
      </c>
      <c r="J67" s="4">
        <v>10000</v>
      </c>
      <c r="K67" s="1">
        <v>316334</v>
      </c>
      <c r="L67" s="4"/>
      <c r="M67" s="4">
        <v>15000</v>
      </c>
      <c r="N67" s="1">
        <v>301334</v>
      </c>
      <c r="O67" s="1">
        <v>12555.583333333334</v>
      </c>
      <c r="P67"/>
      <c r="Q67"/>
      <c r="R67"/>
    </row>
    <row r="68" spans="1:18" x14ac:dyDescent="0.25">
      <c r="A68" t="s">
        <v>66</v>
      </c>
      <c r="B68" s="10" t="s">
        <v>281</v>
      </c>
      <c r="C68" t="s">
        <v>296</v>
      </c>
      <c r="D68" s="1"/>
      <c r="E68" s="104">
        <v>0</v>
      </c>
      <c r="F68" s="4"/>
      <c r="G68" s="1">
        <v>0</v>
      </c>
      <c r="H68" s="7">
        <v>0</v>
      </c>
      <c r="I68" s="4">
        <v>0</v>
      </c>
      <c r="J68" s="4"/>
      <c r="K68" s="1">
        <v>0</v>
      </c>
      <c r="L68" s="4"/>
      <c r="M68" s="4"/>
      <c r="N68" s="1">
        <v>0</v>
      </c>
      <c r="O68" s="1">
        <v>0</v>
      </c>
      <c r="P68"/>
      <c r="Q68"/>
      <c r="R68"/>
    </row>
    <row r="69" spans="1:18" x14ac:dyDescent="0.25">
      <c r="A69" t="s">
        <v>67</v>
      </c>
      <c r="B69" s="10" t="s">
        <v>281</v>
      </c>
      <c r="C69" t="s">
        <v>296</v>
      </c>
      <c r="D69" s="1"/>
      <c r="E69" s="104">
        <v>0</v>
      </c>
      <c r="F69" s="4"/>
      <c r="G69" s="1">
        <v>0</v>
      </c>
      <c r="H69" s="7">
        <v>0</v>
      </c>
      <c r="I69" s="4">
        <v>0</v>
      </c>
      <c r="J69" s="4"/>
      <c r="K69" s="1">
        <v>0</v>
      </c>
      <c r="L69" s="4"/>
      <c r="M69" s="4"/>
      <c r="N69" s="1">
        <v>0</v>
      </c>
      <c r="O69" s="1">
        <v>0</v>
      </c>
      <c r="P69"/>
      <c r="Q69"/>
      <c r="R69"/>
    </row>
    <row r="70" spans="1:18" x14ac:dyDescent="0.25">
      <c r="A70" t="s">
        <v>68</v>
      </c>
      <c r="B70" s="10" t="s">
        <v>282</v>
      </c>
      <c r="C70" t="s">
        <v>296</v>
      </c>
      <c r="D70" s="1"/>
      <c r="E70" s="5">
        <v>0</v>
      </c>
      <c r="F70" s="4"/>
      <c r="G70" s="1">
        <v>0</v>
      </c>
      <c r="H70" s="7">
        <v>0</v>
      </c>
      <c r="I70" s="4">
        <v>0</v>
      </c>
      <c r="J70" s="4"/>
      <c r="K70" s="1">
        <v>0</v>
      </c>
      <c r="L70" s="4"/>
      <c r="M70" s="4"/>
      <c r="N70" s="1">
        <v>0</v>
      </c>
      <c r="O70" s="1">
        <v>0</v>
      </c>
      <c r="P70"/>
      <c r="Q70"/>
      <c r="R70"/>
    </row>
    <row r="71" spans="1:18" x14ac:dyDescent="0.25">
      <c r="A71" t="s">
        <v>69</v>
      </c>
      <c r="B71" s="10" t="s">
        <v>282</v>
      </c>
      <c r="C71" t="s">
        <v>296</v>
      </c>
      <c r="D71" s="1"/>
      <c r="E71" s="5">
        <v>0</v>
      </c>
      <c r="F71" s="4"/>
      <c r="G71" s="1">
        <v>0</v>
      </c>
      <c r="H71" s="7">
        <v>0</v>
      </c>
      <c r="I71" s="4">
        <v>0</v>
      </c>
      <c r="J71" s="4"/>
      <c r="K71" s="1">
        <v>0</v>
      </c>
      <c r="L71" s="4"/>
      <c r="M71" s="4"/>
      <c r="N71" s="1">
        <v>0</v>
      </c>
      <c r="O71" s="1">
        <v>0</v>
      </c>
      <c r="P71"/>
      <c r="Q71"/>
      <c r="R71"/>
    </row>
    <row r="72" spans="1:18" x14ac:dyDescent="0.25">
      <c r="A72" t="s">
        <v>70</v>
      </c>
      <c r="B72" s="10" t="s">
        <v>282</v>
      </c>
      <c r="C72" t="s">
        <v>296</v>
      </c>
      <c r="D72" s="1"/>
      <c r="E72" s="5">
        <v>0</v>
      </c>
      <c r="F72" s="4"/>
      <c r="G72" s="1">
        <v>0</v>
      </c>
      <c r="H72" s="7">
        <v>0</v>
      </c>
      <c r="I72" s="4">
        <v>0</v>
      </c>
      <c r="J72" s="4"/>
      <c r="K72" s="1">
        <v>0</v>
      </c>
      <c r="L72" s="4"/>
      <c r="M72" s="4"/>
      <c r="N72" s="1">
        <v>0</v>
      </c>
      <c r="O72" s="1">
        <v>0</v>
      </c>
      <c r="P72"/>
      <c r="Q72"/>
      <c r="R72"/>
    </row>
    <row r="73" spans="1:18" x14ac:dyDescent="0.25">
      <c r="A73" t="s">
        <v>71</v>
      </c>
      <c r="B73" s="10" t="s">
        <v>282</v>
      </c>
      <c r="C73" t="s">
        <v>296</v>
      </c>
      <c r="D73" s="1">
        <v>1536900</v>
      </c>
      <c r="E73" s="5">
        <v>153690</v>
      </c>
      <c r="F73" s="4">
        <v>15000</v>
      </c>
      <c r="G73" s="1">
        <v>1705590</v>
      </c>
      <c r="H73" s="7">
        <v>1364472</v>
      </c>
      <c r="I73" s="4">
        <v>341118</v>
      </c>
      <c r="J73" s="4">
        <v>10000</v>
      </c>
      <c r="K73" s="1">
        <v>331118</v>
      </c>
      <c r="L73" s="4"/>
      <c r="M73" s="4">
        <v>15000</v>
      </c>
      <c r="N73" s="1">
        <v>316118</v>
      </c>
      <c r="O73" s="1">
        <v>13171.583333333334</v>
      </c>
      <c r="P73"/>
      <c r="Q73"/>
      <c r="R73"/>
    </row>
    <row r="74" spans="1:18" x14ac:dyDescent="0.25">
      <c r="A74" t="s">
        <v>72</v>
      </c>
      <c r="B74" s="10" t="s">
        <v>282</v>
      </c>
      <c r="C74" t="s">
        <v>296</v>
      </c>
      <c r="D74" s="1">
        <v>1536900</v>
      </c>
      <c r="E74" s="5">
        <v>153690</v>
      </c>
      <c r="F74" s="4">
        <v>15000</v>
      </c>
      <c r="G74" s="1">
        <v>1705590</v>
      </c>
      <c r="H74" s="7">
        <v>1364472</v>
      </c>
      <c r="I74" s="4">
        <v>341118</v>
      </c>
      <c r="J74" s="4">
        <v>10000</v>
      </c>
      <c r="K74" s="1">
        <v>331118</v>
      </c>
      <c r="L74" s="4"/>
      <c r="M74" s="4">
        <v>15000</v>
      </c>
      <c r="N74" s="1">
        <v>316118</v>
      </c>
      <c r="O74" s="1">
        <v>13171.583333333334</v>
      </c>
      <c r="P74"/>
      <c r="Q74"/>
      <c r="R74"/>
    </row>
    <row r="75" spans="1:18" x14ac:dyDescent="0.25">
      <c r="A75" t="s">
        <v>73</v>
      </c>
      <c r="B75" s="10" t="s">
        <v>282</v>
      </c>
      <c r="C75" t="s">
        <v>296</v>
      </c>
      <c r="D75" s="1">
        <v>1536900</v>
      </c>
      <c r="E75" s="5">
        <v>153690</v>
      </c>
      <c r="F75" s="4">
        <v>15000</v>
      </c>
      <c r="G75" s="1">
        <v>1705590</v>
      </c>
      <c r="H75" s="7">
        <v>1364472</v>
      </c>
      <c r="I75" s="4">
        <v>341118</v>
      </c>
      <c r="J75" s="4">
        <v>10000</v>
      </c>
      <c r="K75" s="1">
        <v>331118</v>
      </c>
      <c r="L75" s="4"/>
      <c r="M75" s="4">
        <v>15000</v>
      </c>
      <c r="N75" s="1">
        <v>316118</v>
      </c>
      <c r="O75" s="1">
        <v>13171.583333333334</v>
      </c>
      <c r="P75"/>
      <c r="Q75"/>
      <c r="R75"/>
    </row>
    <row r="76" spans="1:18" x14ac:dyDescent="0.25">
      <c r="A76" t="s">
        <v>74</v>
      </c>
      <c r="B76" s="10" t="s">
        <v>282</v>
      </c>
      <c r="C76" t="s">
        <v>296</v>
      </c>
      <c r="D76" s="1">
        <v>1536900</v>
      </c>
      <c r="E76" s="5">
        <v>153690</v>
      </c>
      <c r="F76" s="4">
        <v>15000</v>
      </c>
      <c r="G76" s="1">
        <v>1705590</v>
      </c>
      <c r="H76" s="7">
        <v>1364472</v>
      </c>
      <c r="I76" s="4">
        <v>341118</v>
      </c>
      <c r="J76" s="4">
        <v>10000</v>
      </c>
      <c r="K76" s="1">
        <v>331118</v>
      </c>
      <c r="L76" s="4"/>
      <c r="M76" s="4">
        <v>15000</v>
      </c>
      <c r="N76" s="1">
        <v>316118</v>
      </c>
      <c r="O76" s="1">
        <v>13171.583333333334</v>
      </c>
      <c r="P76"/>
      <c r="Q76"/>
      <c r="R76"/>
    </row>
    <row r="77" spans="1:18" x14ac:dyDescent="0.25">
      <c r="A77" t="s">
        <v>75</v>
      </c>
      <c r="B77" s="10" t="s">
        <v>282</v>
      </c>
      <c r="C77" t="s">
        <v>296</v>
      </c>
      <c r="D77" s="1">
        <v>1536900</v>
      </c>
      <c r="E77" s="5">
        <v>153690</v>
      </c>
      <c r="F77" s="4">
        <v>15000</v>
      </c>
      <c r="G77" s="1">
        <v>1705590</v>
      </c>
      <c r="H77" s="7">
        <v>1364472</v>
      </c>
      <c r="I77" s="4">
        <v>341118</v>
      </c>
      <c r="J77" s="4">
        <v>10000</v>
      </c>
      <c r="K77" s="1">
        <v>331118</v>
      </c>
      <c r="L77" s="4"/>
      <c r="M77" s="4">
        <v>15000</v>
      </c>
      <c r="N77" s="1">
        <v>316118</v>
      </c>
      <c r="O77" s="1">
        <v>13171.583333333334</v>
      </c>
      <c r="P77"/>
      <c r="Q77"/>
      <c r="R77"/>
    </row>
    <row r="78" spans="1:18" x14ac:dyDescent="0.25">
      <c r="A78" t="s">
        <v>76</v>
      </c>
      <c r="B78" s="10" t="s">
        <v>282</v>
      </c>
      <c r="C78" t="s">
        <v>296</v>
      </c>
      <c r="D78" s="1">
        <v>1536900</v>
      </c>
      <c r="E78" s="5">
        <v>153690</v>
      </c>
      <c r="F78" s="4">
        <v>15000</v>
      </c>
      <c r="G78" s="1">
        <v>1705590</v>
      </c>
      <c r="H78" s="7">
        <v>1364472</v>
      </c>
      <c r="I78" s="4">
        <v>341118</v>
      </c>
      <c r="J78" s="4">
        <v>10000</v>
      </c>
      <c r="K78" s="1">
        <v>331118</v>
      </c>
      <c r="L78" s="4"/>
      <c r="M78" s="4">
        <v>15000</v>
      </c>
      <c r="N78" s="1">
        <v>316118</v>
      </c>
      <c r="O78" s="1">
        <v>13171.583333333334</v>
      </c>
      <c r="P78"/>
      <c r="Q78"/>
      <c r="R78"/>
    </row>
    <row r="79" spans="1:18" x14ac:dyDescent="0.25">
      <c r="A79" t="s">
        <v>77</v>
      </c>
      <c r="B79" s="10" t="s">
        <v>282</v>
      </c>
      <c r="C79" t="s">
        <v>296</v>
      </c>
      <c r="D79" s="1"/>
      <c r="E79" s="5">
        <v>0</v>
      </c>
      <c r="F79" s="4"/>
      <c r="G79" s="1">
        <v>0</v>
      </c>
      <c r="H79" s="7">
        <v>0</v>
      </c>
      <c r="I79" s="4">
        <v>0</v>
      </c>
      <c r="J79" s="4"/>
      <c r="K79" s="1">
        <v>0</v>
      </c>
      <c r="L79" s="4"/>
      <c r="M79" s="4"/>
      <c r="N79" s="1">
        <v>0</v>
      </c>
      <c r="O79" s="1">
        <v>0</v>
      </c>
      <c r="P79"/>
      <c r="Q79"/>
      <c r="R79"/>
    </row>
    <row r="80" spans="1:18" x14ac:dyDescent="0.25">
      <c r="A80" t="s">
        <v>78</v>
      </c>
      <c r="B80" s="10" t="s">
        <v>282</v>
      </c>
      <c r="C80" t="s">
        <v>296</v>
      </c>
      <c r="D80" s="1">
        <v>1536900</v>
      </c>
      <c r="E80" s="5">
        <v>153690</v>
      </c>
      <c r="F80" s="4">
        <v>15000</v>
      </c>
      <c r="G80" s="1">
        <v>1705590</v>
      </c>
      <c r="H80" s="7">
        <v>1364472</v>
      </c>
      <c r="I80" s="4">
        <v>341118</v>
      </c>
      <c r="J80" s="4">
        <v>10000</v>
      </c>
      <c r="K80" s="1">
        <v>331118</v>
      </c>
      <c r="L80" s="4"/>
      <c r="M80" s="4">
        <v>15000</v>
      </c>
      <c r="N80" s="1">
        <v>316118</v>
      </c>
      <c r="O80" s="1">
        <v>13171.583333333334</v>
      </c>
      <c r="P80"/>
      <c r="Q80"/>
      <c r="R80"/>
    </row>
    <row r="81" spans="1:18" x14ac:dyDescent="0.25">
      <c r="A81" t="s">
        <v>79</v>
      </c>
      <c r="B81" s="10" t="s">
        <v>282</v>
      </c>
      <c r="C81" t="s">
        <v>296</v>
      </c>
      <c r="D81" s="1">
        <v>1536900</v>
      </c>
      <c r="E81" s="5">
        <v>153690</v>
      </c>
      <c r="F81" s="4">
        <v>15000</v>
      </c>
      <c r="G81" s="1">
        <v>1705590</v>
      </c>
      <c r="H81" s="7">
        <v>1364472</v>
      </c>
      <c r="I81" s="4">
        <v>341118</v>
      </c>
      <c r="J81" s="4">
        <v>10000</v>
      </c>
      <c r="K81" s="1">
        <v>331118</v>
      </c>
      <c r="L81" s="4"/>
      <c r="M81" s="4">
        <v>15000</v>
      </c>
      <c r="N81" s="1">
        <v>316118</v>
      </c>
      <c r="O81" s="1">
        <v>13171.583333333334</v>
      </c>
      <c r="P81"/>
      <c r="Q81"/>
      <c r="R81"/>
    </row>
    <row r="82" spans="1:18" x14ac:dyDescent="0.25">
      <c r="A82" t="s">
        <v>80</v>
      </c>
      <c r="B82" s="10" t="s">
        <v>282</v>
      </c>
      <c r="C82" t="s">
        <v>296</v>
      </c>
      <c r="D82" s="1">
        <v>1536900</v>
      </c>
      <c r="E82" s="5">
        <v>153690</v>
      </c>
      <c r="F82" s="4">
        <v>15000</v>
      </c>
      <c r="G82" s="1">
        <v>1705590</v>
      </c>
      <c r="H82" s="7">
        <v>1364472</v>
      </c>
      <c r="I82" s="4">
        <v>341118</v>
      </c>
      <c r="J82" s="4">
        <v>10000</v>
      </c>
      <c r="K82" s="1">
        <v>331118</v>
      </c>
      <c r="L82" s="4"/>
      <c r="M82" s="4">
        <v>15000</v>
      </c>
      <c r="N82" s="1">
        <v>316118</v>
      </c>
      <c r="O82" s="1">
        <v>13171.583333333334</v>
      </c>
      <c r="P82"/>
      <c r="Q82"/>
      <c r="R82"/>
    </row>
    <row r="83" spans="1:18" x14ac:dyDescent="0.25">
      <c r="A83" t="s">
        <v>81</v>
      </c>
      <c r="B83" s="10" t="s">
        <v>282</v>
      </c>
      <c r="C83" t="s">
        <v>296</v>
      </c>
      <c r="D83" s="1">
        <v>1536900</v>
      </c>
      <c r="E83" s="5">
        <v>153690</v>
      </c>
      <c r="F83" s="4">
        <v>15000</v>
      </c>
      <c r="G83" s="1">
        <v>1705590</v>
      </c>
      <c r="H83" s="7">
        <v>1364472</v>
      </c>
      <c r="I83" s="4">
        <v>341118</v>
      </c>
      <c r="J83" s="4">
        <v>10000</v>
      </c>
      <c r="K83" s="1">
        <v>331118</v>
      </c>
      <c r="L83" s="4"/>
      <c r="M83" s="4">
        <v>15000</v>
      </c>
      <c r="N83" s="1">
        <v>316118</v>
      </c>
      <c r="O83" s="1">
        <v>13171.583333333334</v>
      </c>
      <c r="P83"/>
      <c r="Q83"/>
      <c r="R83"/>
    </row>
    <row r="84" spans="1:18" x14ac:dyDescent="0.25">
      <c r="A84" t="s">
        <v>82</v>
      </c>
      <c r="B84" s="10" t="s">
        <v>282</v>
      </c>
      <c r="C84" t="s">
        <v>296</v>
      </c>
      <c r="D84" s="1">
        <v>1536900</v>
      </c>
      <c r="E84" s="5">
        <v>153690</v>
      </c>
      <c r="F84" s="4">
        <v>15000</v>
      </c>
      <c r="G84" s="1">
        <v>1705590</v>
      </c>
      <c r="H84" s="7">
        <v>1364472</v>
      </c>
      <c r="I84" s="4">
        <v>341118</v>
      </c>
      <c r="J84" s="4">
        <v>10000</v>
      </c>
      <c r="K84" s="1">
        <v>331118</v>
      </c>
      <c r="L84" s="4"/>
      <c r="M84" s="4">
        <v>15000</v>
      </c>
      <c r="N84" s="1">
        <v>316118</v>
      </c>
      <c r="O84" s="1">
        <v>13171.583333333334</v>
      </c>
      <c r="P84"/>
      <c r="Q84"/>
      <c r="R84"/>
    </row>
    <row r="85" spans="1:18" x14ac:dyDescent="0.25">
      <c r="A85" t="s">
        <v>83</v>
      </c>
      <c r="B85" s="10" t="s">
        <v>282</v>
      </c>
      <c r="C85" t="s">
        <v>296</v>
      </c>
      <c r="D85" s="1">
        <v>1536900</v>
      </c>
      <c r="E85" s="5">
        <v>153690</v>
      </c>
      <c r="F85" s="4">
        <v>15000</v>
      </c>
      <c r="G85" s="1">
        <v>1705590</v>
      </c>
      <c r="H85" s="7">
        <v>1364472</v>
      </c>
      <c r="I85" s="4">
        <v>341118</v>
      </c>
      <c r="J85" s="4">
        <v>10000</v>
      </c>
      <c r="K85" s="1">
        <v>331118</v>
      </c>
      <c r="L85" s="4"/>
      <c r="M85" s="4">
        <v>15000</v>
      </c>
      <c r="N85" s="1">
        <v>316118</v>
      </c>
      <c r="O85" s="1">
        <v>13171.583333333334</v>
      </c>
      <c r="P85"/>
      <c r="Q85"/>
      <c r="R85"/>
    </row>
    <row r="86" spans="1:18" x14ac:dyDescent="0.25">
      <c r="A86" t="s">
        <v>84</v>
      </c>
      <c r="B86" s="10" t="s">
        <v>282</v>
      </c>
      <c r="C86" t="s">
        <v>296</v>
      </c>
      <c r="D86" s="1">
        <v>1536900</v>
      </c>
      <c r="E86" s="5">
        <v>153690</v>
      </c>
      <c r="F86" s="4">
        <v>15000</v>
      </c>
      <c r="G86" s="1">
        <v>1705590</v>
      </c>
      <c r="H86" s="7">
        <v>1364472</v>
      </c>
      <c r="I86" s="4">
        <v>341118</v>
      </c>
      <c r="J86" s="4">
        <v>10000</v>
      </c>
      <c r="K86" s="1">
        <v>331118</v>
      </c>
      <c r="L86" s="4"/>
      <c r="M86" s="4">
        <v>15000</v>
      </c>
      <c r="N86" s="1">
        <v>316118</v>
      </c>
      <c r="O86" s="1">
        <v>13171.583333333334</v>
      </c>
      <c r="P86"/>
      <c r="Q86"/>
      <c r="R86"/>
    </row>
    <row r="87" spans="1:18" x14ac:dyDescent="0.25">
      <c r="A87" t="s">
        <v>85</v>
      </c>
      <c r="B87" s="10" t="s">
        <v>282</v>
      </c>
      <c r="C87" t="s">
        <v>296</v>
      </c>
      <c r="D87" s="1">
        <v>1536900</v>
      </c>
      <c r="E87" s="5">
        <v>153690</v>
      </c>
      <c r="F87" s="4">
        <v>15000</v>
      </c>
      <c r="G87" s="1">
        <v>1705590</v>
      </c>
      <c r="H87" s="7">
        <v>1364472</v>
      </c>
      <c r="I87" s="4">
        <v>341118</v>
      </c>
      <c r="J87" s="4">
        <v>10000</v>
      </c>
      <c r="K87" s="1">
        <v>331118</v>
      </c>
      <c r="L87" s="4"/>
      <c r="M87" s="4">
        <v>15000</v>
      </c>
      <c r="N87" s="1">
        <v>316118</v>
      </c>
      <c r="O87" s="1">
        <v>13171.583333333334</v>
      </c>
      <c r="P87"/>
      <c r="Q87"/>
      <c r="R87"/>
    </row>
    <row r="88" spans="1:18" x14ac:dyDescent="0.25">
      <c r="A88" t="s">
        <v>86</v>
      </c>
      <c r="B88" s="10" t="s">
        <v>283</v>
      </c>
      <c r="C88" t="s">
        <v>296</v>
      </c>
      <c r="D88" s="1"/>
      <c r="E88" s="104">
        <v>0</v>
      </c>
      <c r="F88" s="4"/>
      <c r="G88" s="1">
        <v>0</v>
      </c>
      <c r="H88" s="7">
        <v>0</v>
      </c>
      <c r="I88" s="4">
        <v>0</v>
      </c>
      <c r="J88" s="4"/>
      <c r="K88" s="1">
        <v>0</v>
      </c>
      <c r="L88" s="4"/>
      <c r="M88" s="4"/>
      <c r="N88" s="1">
        <v>0</v>
      </c>
      <c r="O88" s="1">
        <v>0</v>
      </c>
      <c r="P88"/>
      <c r="Q88"/>
      <c r="R88"/>
    </row>
    <row r="89" spans="1:18" x14ac:dyDescent="0.25">
      <c r="A89" t="s">
        <v>87</v>
      </c>
      <c r="B89" s="10" t="s">
        <v>281</v>
      </c>
      <c r="C89" t="s">
        <v>296</v>
      </c>
      <c r="D89" s="1"/>
      <c r="E89" s="5">
        <v>0</v>
      </c>
      <c r="F89" s="4"/>
      <c r="G89" s="1">
        <v>0</v>
      </c>
      <c r="H89" s="7">
        <v>0</v>
      </c>
      <c r="I89" s="4">
        <v>0</v>
      </c>
      <c r="J89" s="4"/>
      <c r="K89" s="1">
        <v>0</v>
      </c>
      <c r="L89" s="4"/>
      <c r="M89" s="4"/>
      <c r="N89" s="1">
        <v>0</v>
      </c>
      <c r="O89" s="1">
        <v>0</v>
      </c>
      <c r="P89"/>
      <c r="Q89"/>
      <c r="R89"/>
    </row>
    <row r="90" spans="1:18" x14ac:dyDescent="0.25">
      <c r="A90" t="s">
        <v>88</v>
      </c>
      <c r="B90" s="10" t="s">
        <v>284</v>
      </c>
      <c r="C90" t="s">
        <v>296</v>
      </c>
      <c r="D90" s="1"/>
      <c r="E90" s="5">
        <v>0</v>
      </c>
      <c r="F90" s="4"/>
      <c r="G90" s="1">
        <v>0</v>
      </c>
      <c r="H90" s="7">
        <v>0</v>
      </c>
      <c r="I90" s="4">
        <v>0</v>
      </c>
      <c r="J90" s="4"/>
      <c r="K90" s="1">
        <v>0</v>
      </c>
      <c r="L90" s="4"/>
      <c r="M90" s="4"/>
      <c r="N90" s="1">
        <v>0</v>
      </c>
      <c r="O90" s="1">
        <v>0</v>
      </c>
      <c r="P90"/>
      <c r="Q90"/>
      <c r="R90"/>
    </row>
    <row r="91" spans="1:18" x14ac:dyDescent="0.25">
      <c r="A91" t="s">
        <v>89</v>
      </c>
      <c r="B91" s="10" t="s">
        <v>284</v>
      </c>
      <c r="C91" t="s">
        <v>296</v>
      </c>
      <c r="D91" s="1"/>
      <c r="E91" s="5">
        <v>0</v>
      </c>
      <c r="F91" s="4"/>
      <c r="G91" s="1">
        <v>0</v>
      </c>
      <c r="H91" s="7">
        <v>0</v>
      </c>
      <c r="I91" s="4">
        <v>0</v>
      </c>
      <c r="J91" s="4"/>
      <c r="K91" s="1">
        <v>0</v>
      </c>
      <c r="L91" s="4"/>
      <c r="M91" s="4"/>
      <c r="N91" s="1">
        <v>0</v>
      </c>
      <c r="O91" s="1">
        <v>0</v>
      </c>
      <c r="P91"/>
      <c r="Q91"/>
      <c r="R91"/>
    </row>
    <row r="92" spans="1:18" x14ac:dyDescent="0.25">
      <c r="A92" t="s">
        <v>90</v>
      </c>
      <c r="B92" s="10" t="s">
        <v>284</v>
      </c>
      <c r="C92" t="s">
        <v>296</v>
      </c>
      <c r="D92" s="1">
        <v>1510500</v>
      </c>
      <c r="E92" s="5">
        <v>151050</v>
      </c>
      <c r="F92" s="4">
        <v>15000</v>
      </c>
      <c r="G92" s="1">
        <v>1676550</v>
      </c>
      <c r="H92" s="7">
        <v>1341240</v>
      </c>
      <c r="I92" s="4">
        <v>335310</v>
      </c>
      <c r="J92" s="4">
        <v>10000</v>
      </c>
      <c r="K92" s="1">
        <v>325310</v>
      </c>
      <c r="L92" s="4"/>
      <c r="M92" s="4">
        <v>15000</v>
      </c>
      <c r="N92" s="1">
        <v>310310</v>
      </c>
      <c r="O92" s="1">
        <v>12929.583333333334</v>
      </c>
      <c r="P92"/>
      <c r="Q92"/>
      <c r="R92"/>
    </row>
    <row r="93" spans="1:18" x14ac:dyDescent="0.25">
      <c r="A93" t="s">
        <v>91</v>
      </c>
      <c r="B93" s="10" t="s">
        <v>284</v>
      </c>
      <c r="C93" t="s">
        <v>296</v>
      </c>
      <c r="D93" s="1">
        <v>1510500</v>
      </c>
      <c r="E93" s="5">
        <v>151050</v>
      </c>
      <c r="F93" s="4">
        <v>15000</v>
      </c>
      <c r="G93" s="1">
        <v>1676550</v>
      </c>
      <c r="H93" s="7">
        <v>1341240</v>
      </c>
      <c r="I93" s="4">
        <v>335310</v>
      </c>
      <c r="J93" s="4">
        <v>10000</v>
      </c>
      <c r="K93" s="1">
        <v>325310</v>
      </c>
      <c r="L93" s="4"/>
      <c r="M93" s="4">
        <v>15000</v>
      </c>
      <c r="N93" s="1">
        <v>310310</v>
      </c>
      <c r="O93" s="1">
        <v>12929.583333333334</v>
      </c>
      <c r="P93"/>
      <c r="Q93"/>
      <c r="R93"/>
    </row>
    <row r="94" spans="1:18" x14ac:dyDescent="0.25">
      <c r="A94" t="s">
        <v>92</v>
      </c>
      <c r="B94" s="10" t="s">
        <v>284</v>
      </c>
      <c r="C94" t="s">
        <v>296</v>
      </c>
      <c r="D94" s="1">
        <v>1510500</v>
      </c>
      <c r="E94" s="5">
        <v>151050</v>
      </c>
      <c r="F94" s="4">
        <v>15000</v>
      </c>
      <c r="G94" s="1">
        <v>1676550</v>
      </c>
      <c r="H94" s="7">
        <v>1341240</v>
      </c>
      <c r="I94" s="4">
        <v>335310</v>
      </c>
      <c r="J94" s="4">
        <v>10000</v>
      </c>
      <c r="K94" s="1">
        <v>325310</v>
      </c>
      <c r="L94" s="4"/>
      <c r="M94" s="4">
        <v>15000</v>
      </c>
      <c r="N94" s="1">
        <v>310310</v>
      </c>
      <c r="O94" s="1">
        <v>12929.583333333334</v>
      </c>
      <c r="P94"/>
      <c r="Q94"/>
      <c r="R94"/>
    </row>
    <row r="95" spans="1:18" x14ac:dyDescent="0.25">
      <c r="A95" t="s">
        <v>93</v>
      </c>
      <c r="B95" s="10" t="s">
        <v>284</v>
      </c>
      <c r="C95" t="s">
        <v>296</v>
      </c>
      <c r="D95" s="1">
        <v>1510500</v>
      </c>
      <c r="E95" s="5">
        <v>151050</v>
      </c>
      <c r="F95" s="4">
        <v>15000</v>
      </c>
      <c r="G95" s="1">
        <v>1676550</v>
      </c>
      <c r="H95" s="7">
        <v>1341240</v>
      </c>
      <c r="I95" s="4">
        <v>335310</v>
      </c>
      <c r="J95" s="4">
        <v>10000</v>
      </c>
      <c r="K95" s="1">
        <v>325310</v>
      </c>
      <c r="L95" s="4"/>
      <c r="M95" s="4">
        <v>15000</v>
      </c>
      <c r="N95" s="1">
        <v>310310</v>
      </c>
      <c r="O95" s="1">
        <v>12929.583333333334</v>
      </c>
      <c r="P95"/>
      <c r="Q95"/>
      <c r="R95"/>
    </row>
    <row r="96" spans="1:18" x14ac:dyDescent="0.25">
      <c r="A96" t="s">
        <v>94</v>
      </c>
      <c r="B96" s="10" t="s">
        <v>284</v>
      </c>
      <c r="C96" t="s">
        <v>296</v>
      </c>
      <c r="D96" s="1"/>
      <c r="E96" s="5">
        <v>0</v>
      </c>
      <c r="F96" s="4"/>
      <c r="G96" s="1">
        <v>0</v>
      </c>
      <c r="H96" s="7">
        <v>0</v>
      </c>
      <c r="I96" s="4">
        <v>0</v>
      </c>
      <c r="J96" s="4"/>
      <c r="K96" s="1">
        <v>0</v>
      </c>
      <c r="L96" s="4"/>
      <c r="M96" s="4"/>
      <c r="N96" s="1">
        <v>0</v>
      </c>
      <c r="O96" s="1">
        <v>0</v>
      </c>
      <c r="P96"/>
      <c r="Q96"/>
      <c r="R96"/>
    </row>
    <row r="97" spans="1:18" x14ac:dyDescent="0.25">
      <c r="A97" t="s">
        <v>95</v>
      </c>
      <c r="B97" s="10" t="s">
        <v>284</v>
      </c>
      <c r="C97" t="s">
        <v>296</v>
      </c>
      <c r="D97" s="1">
        <v>1510500</v>
      </c>
      <c r="E97" s="5">
        <v>151050</v>
      </c>
      <c r="F97" s="4">
        <v>15000</v>
      </c>
      <c r="G97" s="1">
        <v>1676550</v>
      </c>
      <c r="H97" s="7">
        <v>1341240</v>
      </c>
      <c r="I97" s="4">
        <v>335310</v>
      </c>
      <c r="J97" s="4">
        <v>10000</v>
      </c>
      <c r="K97" s="1">
        <v>325310</v>
      </c>
      <c r="L97" s="4"/>
      <c r="M97" s="4">
        <v>15000</v>
      </c>
      <c r="N97" s="1">
        <v>310310</v>
      </c>
      <c r="O97" s="1">
        <v>12929.583333333334</v>
      </c>
      <c r="P97"/>
      <c r="Q97"/>
      <c r="R97"/>
    </row>
    <row r="98" spans="1:18" x14ac:dyDescent="0.25">
      <c r="A98" t="s">
        <v>96</v>
      </c>
      <c r="B98" s="10" t="s">
        <v>284</v>
      </c>
      <c r="C98" t="s">
        <v>296</v>
      </c>
      <c r="D98" s="1">
        <v>1510500</v>
      </c>
      <c r="E98" s="5">
        <v>151050</v>
      </c>
      <c r="F98" s="4">
        <v>15000</v>
      </c>
      <c r="G98" s="1">
        <v>1676550</v>
      </c>
      <c r="H98" s="7">
        <v>1341240</v>
      </c>
      <c r="I98" s="4">
        <v>335310</v>
      </c>
      <c r="J98" s="4">
        <v>10000</v>
      </c>
      <c r="K98" s="1">
        <v>325310</v>
      </c>
      <c r="L98" s="4"/>
      <c r="M98" s="4">
        <v>15000</v>
      </c>
      <c r="N98" s="1">
        <v>310310</v>
      </c>
      <c r="O98" s="1">
        <v>12929.583333333334</v>
      </c>
      <c r="P98"/>
      <c r="Q98"/>
      <c r="R98"/>
    </row>
    <row r="99" spans="1:18" x14ac:dyDescent="0.25">
      <c r="A99" t="s">
        <v>97</v>
      </c>
      <c r="B99" s="10" t="s">
        <v>284</v>
      </c>
      <c r="C99" t="s">
        <v>296</v>
      </c>
      <c r="D99" s="1">
        <v>1510500</v>
      </c>
      <c r="E99" s="5">
        <v>151050</v>
      </c>
      <c r="F99" s="4">
        <v>15000</v>
      </c>
      <c r="G99" s="1">
        <v>1676550</v>
      </c>
      <c r="H99" s="7">
        <v>1341240</v>
      </c>
      <c r="I99" s="4">
        <v>335310</v>
      </c>
      <c r="J99" s="4">
        <v>10000</v>
      </c>
      <c r="K99" s="1">
        <v>325310</v>
      </c>
      <c r="L99" s="4"/>
      <c r="M99" s="4">
        <v>15000</v>
      </c>
      <c r="N99" s="1">
        <v>310310</v>
      </c>
      <c r="O99" s="1">
        <v>12929.583333333334</v>
      </c>
      <c r="P99"/>
      <c r="Q99"/>
      <c r="R99"/>
    </row>
    <row r="100" spans="1:18" x14ac:dyDescent="0.25">
      <c r="A100" t="s">
        <v>98</v>
      </c>
      <c r="B100" s="10" t="s">
        <v>284</v>
      </c>
      <c r="C100" t="s">
        <v>296</v>
      </c>
      <c r="D100" s="1">
        <v>1510500</v>
      </c>
      <c r="E100" s="5">
        <v>151050</v>
      </c>
      <c r="F100" s="4">
        <v>15000</v>
      </c>
      <c r="G100" s="1">
        <v>1676550</v>
      </c>
      <c r="H100" s="7">
        <v>1341240</v>
      </c>
      <c r="I100" s="4">
        <v>335310</v>
      </c>
      <c r="J100" s="4">
        <v>10000</v>
      </c>
      <c r="K100" s="1">
        <v>325310</v>
      </c>
      <c r="L100" s="4"/>
      <c r="M100" s="4">
        <v>15000</v>
      </c>
      <c r="N100" s="1">
        <v>310310</v>
      </c>
      <c r="O100" s="1">
        <v>12929.583333333334</v>
      </c>
      <c r="P100"/>
      <c r="Q100"/>
      <c r="R100"/>
    </row>
    <row r="101" spans="1:18" x14ac:dyDescent="0.25">
      <c r="A101" t="s">
        <v>99</v>
      </c>
      <c r="B101" s="10" t="s">
        <v>284</v>
      </c>
      <c r="C101" t="s">
        <v>296</v>
      </c>
      <c r="D101" s="1">
        <v>1510500</v>
      </c>
      <c r="E101" s="5">
        <v>151050</v>
      </c>
      <c r="F101" s="4">
        <v>15000</v>
      </c>
      <c r="G101" s="1">
        <v>1676550</v>
      </c>
      <c r="H101" s="7">
        <v>1341240</v>
      </c>
      <c r="I101" s="4">
        <v>335310</v>
      </c>
      <c r="J101" s="4">
        <v>10000</v>
      </c>
      <c r="K101" s="1">
        <v>325310</v>
      </c>
      <c r="L101" s="4"/>
      <c r="M101" s="4">
        <v>15000</v>
      </c>
      <c r="N101" s="1">
        <v>310310</v>
      </c>
      <c r="O101" s="1">
        <v>12929.583333333334</v>
      </c>
      <c r="P101"/>
      <c r="Q101"/>
      <c r="R101"/>
    </row>
    <row r="102" spans="1:18" x14ac:dyDescent="0.25">
      <c r="A102" t="s">
        <v>100</v>
      </c>
      <c r="B102" s="10" t="s">
        <v>284</v>
      </c>
      <c r="C102" t="s">
        <v>296</v>
      </c>
      <c r="D102" s="1">
        <v>1510500</v>
      </c>
      <c r="E102" s="5">
        <v>151050</v>
      </c>
      <c r="F102" s="4">
        <v>15000</v>
      </c>
      <c r="G102" s="1">
        <v>1676550</v>
      </c>
      <c r="H102" s="7">
        <v>1341240</v>
      </c>
      <c r="I102" s="4">
        <v>335310</v>
      </c>
      <c r="J102" s="4">
        <v>10000</v>
      </c>
      <c r="K102" s="1">
        <v>325310</v>
      </c>
      <c r="L102" s="4"/>
      <c r="M102" s="4">
        <v>15000</v>
      </c>
      <c r="N102" s="1">
        <v>310310</v>
      </c>
      <c r="O102" s="1">
        <v>12929.583333333334</v>
      </c>
      <c r="P102"/>
      <c r="Q102"/>
      <c r="R102"/>
    </row>
    <row r="103" spans="1:18" x14ac:dyDescent="0.25">
      <c r="A103" t="s">
        <v>101</v>
      </c>
      <c r="B103" s="10" t="s">
        <v>284</v>
      </c>
      <c r="C103" t="s">
        <v>296</v>
      </c>
      <c r="D103" s="1">
        <v>1510500</v>
      </c>
      <c r="E103" s="5">
        <v>151050</v>
      </c>
      <c r="F103" s="4">
        <v>15000</v>
      </c>
      <c r="G103" s="1">
        <v>1676550</v>
      </c>
      <c r="H103" s="7">
        <v>1341240</v>
      </c>
      <c r="I103" s="4">
        <v>335310</v>
      </c>
      <c r="J103" s="4">
        <v>10000</v>
      </c>
      <c r="K103" s="1">
        <v>325310</v>
      </c>
      <c r="L103" s="4"/>
      <c r="M103" s="4">
        <v>15000</v>
      </c>
      <c r="N103" s="1">
        <v>310310</v>
      </c>
      <c r="O103" s="1">
        <v>12929.583333333334</v>
      </c>
      <c r="P103"/>
      <c r="Q103"/>
      <c r="R103"/>
    </row>
    <row r="104" spans="1:18" x14ac:dyDescent="0.25">
      <c r="A104" t="s">
        <v>102</v>
      </c>
      <c r="B104" s="10" t="s">
        <v>284</v>
      </c>
      <c r="C104" t="s">
        <v>296</v>
      </c>
      <c r="D104" s="1">
        <v>1510500</v>
      </c>
      <c r="E104" s="5">
        <v>151050</v>
      </c>
      <c r="F104" s="4">
        <v>15000</v>
      </c>
      <c r="G104" s="1">
        <v>1676550</v>
      </c>
      <c r="H104" s="7">
        <v>1341240</v>
      </c>
      <c r="I104" s="4">
        <v>335310</v>
      </c>
      <c r="J104" s="4">
        <v>10000</v>
      </c>
      <c r="K104" s="1">
        <v>325310</v>
      </c>
      <c r="L104" s="4"/>
      <c r="M104" s="4">
        <v>15000</v>
      </c>
      <c r="N104" s="1">
        <v>310310</v>
      </c>
      <c r="O104" s="1">
        <v>12929.583333333334</v>
      </c>
      <c r="P104"/>
      <c r="Q104"/>
      <c r="R104"/>
    </row>
    <row r="105" spans="1:18" x14ac:dyDescent="0.25">
      <c r="A105" t="s">
        <v>103</v>
      </c>
      <c r="B105" s="10" t="s">
        <v>284</v>
      </c>
      <c r="C105" t="s">
        <v>296</v>
      </c>
      <c r="D105" s="1">
        <v>1510500</v>
      </c>
      <c r="E105" s="5">
        <v>151050</v>
      </c>
      <c r="F105" s="4">
        <v>15000</v>
      </c>
      <c r="G105" s="1">
        <v>1676550</v>
      </c>
      <c r="H105" s="7">
        <v>1341240</v>
      </c>
      <c r="I105" s="4">
        <v>335310</v>
      </c>
      <c r="J105" s="4">
        <v>10000</v>
      </c>
      <c r="K105" s="1">
        <v>325310</v>
      </c>
      <c r="L105" s="4"/>
      <c r="M105" s="4">
        <v>15000</v>
      </c>
      <c r="N105" s="1">
        <v>310310</v>
      </c>
      <c r="O105" s="1">
        <v>12929.583333333334</v>
      </c>
      <c r="P105"/>
      <c r="Q105"/>
      <c r="R105"/>
    </row>
    <row r="106" spans="1:18" x14ac:dyDescent="0.25">
      <c r="A106" s="27" t="s">
        <v>104</v>
      </c>
      <c r="B106" s="10" t="s">
        <v>285</v>
      </c>
      <c r="C106" s="2" t="s">
        <v>297</v>
      </c>
      <c r="D106" s="11">
        <v>1887300</v>
      </c>
      <c r="E106" s="51">
        <v>188730</v>
      </c>
      <c r="F106" s="52">
        <v>15000</v>
      </c>
      <c r="G106" s="11">
        <v>2091030</v>
      </c>
      <c r="H106" s="29">
        <v>1672824</v>
      </c>
      <c r="I106" s="52">
        <v>418206</v>
      </c>
      <c r="J106" s="52">
        <v>15000</v>
      </c>
      <c r="K106" s="11">
        <v>403206</v>
      </c>
      <c r="L106" s="52">
        <v>15000</v>
      </c>
      <c r="M106" s="4">
        <v>15000</v>
      </c>
      <c r="N106" s="11">
        <v>373206</v>
      </c>
      <c r="O106" s="110">
        <v>15550.25</v>
      </c>
      <c r="P106"/>
      <c r="Q106"/>
      <c r="R106"/>
    </row>
    <row r="107" spans="1:18" x14ac:dyDescent="0.25">
      <c r="A107" s="28" t="s">
        <v>105</v>
      </c>
      <c r="B107" s="10" t="s">
        <v>285</v>
      </c>
      <c r="C107" s="3" t="s">
        <v>297</v>
      </c>
      <c r="D107" s="12">
        <v>1887300</v>
      </c>
      <c r="E107" s="51">
        <v>188730</v>
      </c>
      <c r="F107" s="42">
        <v>15000</v>
      </c>
      <c r="G107" s="12">
        <v>2091030</v>
      </c>
      <c r="H107" s="32">
        <v>1672824</v>
      </c>
      <c r="I107" s="42">
        <v>418206</v>
      </c>
      <c r="J107" s="42">
        <v>15000</v>
      </c>
      <c r="K107" s="12">
        <v>403206</v>
      </c>
      <c r="L107" s="52">
        <v>15000</v>
      </c>
      <c r="M107" s="4">
        <v>15000</v>
      </c>
      <c r="N107" s="12">
        <v>373206</v>
      </c>
      <c r="O107" s="111">
        <v>15550.25</v>
      </c>
      <c r="P107"/>
      <c r="Q107"/>
      <c r="R107"/>
    </row>
    <row r="108" spans="1:18" x14ac:dyDescent="0.25">
      <c r="A108" s="27" t="s">
        <v>106</v>
      </c>
      <c r="B108" s="10" t="s">
        <v>285</v>
      </c>
      <c r="C108" s="2" t="s">
        <v>297</v>
      </c>
      <c r="D108" s="11">
        <v>1887300</v>
      </c>
      <c r="E108" s="51">
        <v>188730</v>
      </c>
      <c r="F108" s="52">
        <v>15000</v>
      </c>
      <c r="G108" s="11">
        <v>2091030</v>
      </c>
      <c r="H108" s="29">
        <v>1672824</v>
      </c>
      <c r="I108" s="52">
        <v>418206</v>
      </c>
      <c r="J108" s="52">
        <v>15000</v>
      </c>
      <c r="K108" s="11">
        <v>403206</v>
      </c>
      <c r="L108" s="52">
        <v>15000</v>
      </c>
      <c r="M108" s="4">
        <v>15000</v>
      </c>
      <c r="N108" s="11">
        <v>373206</v>
      </c>
      <c r="O108" s="110">
        <v>15550.25</v>
      </c>
      <c r="P108"/>
      <c r="Q108"/>
      <c r="R108"/>
    </row>
    <row r="109" spans="1:18" x14ac:dyDescent="0.25">
      <c r="A109" s="28" t="s">
        <v>107</v>
      </c>
      <c r="B109" s="10" t="s">
        <v>285</v>
      </c>
      <c r="C109" s="3" t="s">
        <v>297</v>
      </c>
      <c r="D109" s="12">
        <v>1887300</v>
      </c>
      <c r="E109" s="51">
        <v>188730</v>
      </c>
      <c r="F109" s="42">
        <v>15000</v>
      </c>
      <c r="G109" s="12">
        <v>2091030</v>
      </c>
      <c r="H109" s="32">
        <v>1672824</v>
      </c>
      <c r="I109" s="42">
        <v>418206</v>
      </c>
      <c r="J109" s="42">
        <v>15000</v>
      </c>
      <c r="K109" s="12">
        <v>403206</v>
      </c>
      <c r="L109" s="52">
        <v>15000</v>
      </c>
      <c r="M109" s="4">
        <v>15000</v>
      </c>
      <c r="N109" s="12">
        <v>373206</v>
      </c>
      <c r="O109" s="111">
        <v>15550.25</v>
      </c>
      <c r="P109"/>
      <c r="Q109"/>
      <c r="R109"/>
    </row>
    <row r="110" spans="1:18" x14ac:dyDescent="0.25">
      <c r="A110" s="27" t="s">
        <v>108</v>
      </c>
      <c r="B110" s="10" t="s">
        <v>285</v>
      </c>
      <c r="C110" s="2" t="s">
        <v>297</v>
      </c>
      <c r="D110" s="11">
        <v>1887300</v>
      </c>
      <c r="E110" s="51">
        <v>188730</v>
      </c>
      <c r="F110" s="52">
        <v>15000</v>
      </c>
      <c r="G110" s="11">
        <v>2091030</v>
      </c>
      <c r="H110" s="29">
        <v>1672824</v>
      </c>
      <c r="I110" s="52">
        <v>418206</v>
      </c>
      <c r="J110" s="52">
        <v>15000</v>
      </c>
      <c r="K110" s="11">
        <v>403206</v>
      </c>
      <c r="L110" s="52">
        <v>15000</v>
      </c>
      <c r="M110" s="4">
        <v>15000</v>
      </c>
      <c r="N110" s="11">
        <v>373206</v>
      </c>
      <c r="O110" s="110">
        <v>15550.25</v>
      </c>
      <c r="P110"/>
      <c r="Q110"/>
      <c r="R110"/>
    </row>
    <row r="111" spans="1:18" x14ac:dyDescent="0.25">
      <c r="A111" s="28" t="s">
        <v>109</v>
      </c>
      <c r="B111" s="10" t="s">
        <v>285</v>
      </c>
      <c r="C111" s="3" t="s">
        <v>297</v>
      </c>
      <c r="D111" s="12">
        <v>1887300</v>
      </c>
      <c r="E111" s="51">
        <v>188730</v>
      </c>
      <c r="F111" s="42">
        <v>15000</v>
      </c>
      <c r="G111" s="12">
        <v>2091030</v>
      </c>
      <c r="H111" s="32">
        <v>1672824</v>
      </c>
      <c r="I111" s="42">
        <v>418206</v>
      </c>
      <c r="J111" s="42">
        <v>15000</v>
      </c>
      <c r="K111" s="12">
        <v>403206</v>
      </c>
      <c r="L111" s="52">
        <v>15000</v>
      </c>
      <c r="M111" s="4">
        <v>15000</v>
      </c>
      <c r="N111" s="12">
        <v>373206</v>
      </c>
      <c r="O111" s="111">
        <v>15550.25</v>
      </c>
      <c r="P111"/>
      <c r="Q111"/>
      <c r="R111"/>
    </row>
    <row r="112" spans="1:18" x14ac:dyDescent="0.25">
      <c r="A112" s="27" t="s">
        <v>110</v>
      </c>
      <c r="B112" s="10" t="s">
        <v>285</v>
      </c>
      <c r="C112" s="2" t="s">
        <v>297</v>
      </c>
      <c r="D112" s="29">
        <v>1887300</v>
      </c>
      <c r="E112" s="30">
        <v>188730</v>
      </c>
      <c r="F112" s="30">
        <v>15000</v>
      </c>
      <c r="G112" s="29">
        <v>2091030</v>
      </c>
      <c r="H112" s="29">
        <v>1672824</v>
      </c>
      <c r="I112" s="30">
        <v>418206</v>
      </c>
      <c r="J112" s="30">
        <v>15000</v>
      </c>
      <c r="K112" s="29">
        <v>403206</v>
      </c>
      <c r="L112" s="52">
        <v>15000</v>
      </c>
      <c r="M112" s="4">
        <v>15000</v>
      </c>
      <c r="N112" s="29">
        <v>373206</v>
      </c>
      <c r="O112" s="41">
        <v>15550.25</v>
      </c>
      <c r="P112"/>
      <c r="Q112"/>
      <c r="R112"/>
    </row>
    <row r="113" spans="1:18" x14ac:dyDescent="0.25">
      <c r="A113" s="28" t="s">
        <v>111</v>
      </c>
      <c r="B113" s="10" t="s">
        <v>280</v>
      </c>
      <c r="C113" s="3" t="s">
        <v>297</v>
      </c>
      <c r="D113" s="32">
        <v>0</v>
      </c>
      <c r="E113" s="33">
        <v>0</v>
      </c>
      <c r="F113" s="33"/>
      <c r="G113" s="32"/>
      <c r="H113" s="32">
        <v>0</v>
      </c>
      <c r="I113" s="33">
        <v>0</v>
      </c>
      <c r="J113" s="33"/>
      <c r="K113" s="32">
        <v>0</v>
      </c>
      <c r="L113" s="33"/>
      <c r="M113" s="33"/>
      <c r="N113" s="32">
        <v>0</v>
      </c>
      <c r="O113" s="7">
        <v>0</v>
      </c>
      <c r="P113"/>
      <c r="Q113"/>
      <c r="R113"/>
    </row>
    <row r="114" spans="1:18" x14ac:dyDescent="0.25">
      <c r="A114" s="27" t="s">
        <v>112</v>
      </c>
      <c r="B114" s="10" t="s">
        <v>285</v>
      </c>
      <c r="C114" s="2" t="s">
        <v>297</v>
      </c>
      <c r="D114" s="29">
        <v>1815300</v>
      </c>
      <c r="E114" s="30">
        <v>181530</v>
      </c>
      <c r="F114" s="30">
        <v>15000</v>
      </c>
      <c r="G114" s="29">
        <v>2011830</v>
      </c>
      <c r="H114" s="29">
        <v>1609464</v>
      </c>
      <c r="I114" s="30">
        <v>402366</v>
      </c>
      <c r="J114" s="30">
        <v>15000</v>
      </c>
      <c r="K114" s="29">
        <v>387366</v>
      </c>
      <c r="L114" s="52">
        <v>15000</v>
      </c>
      <c r="M114" s="4">
        <v>15000</v>
      </c>
      <c r="N114" s="29">
        <v>357366</v>
      </c>
      <c r="O114" s="41">
        <v>14890.25</v>
      </c>
      <c r="P114"/>
      <c r="Q114"/>
      <c r="R114"/>
    </row>
    <row r="115" spans="1:18" x14ac:dyDescent="0.25">
      <c r="A115" s="28" t="s">
        <v>113</v>
      </c>
      <c r="B115" s="10" t="s">
        <v>285</v>
      </c>
      <c r="C115" s="3" t="s">
        <v>297</v>
      </c>
      <c r="D115" s="32">
        <v>1815300</v>
      </c>
      <c r="E115" s="33">
        <v>181530</v>
      </c>
      <c r="F115" s="33">
        <v>15000</v>
      </c>
      <c r="G115" s="32">
        <v>2011830</v>
      </c>
      <c r="H115" s="32">
        <v>1609464</v>
      </c>
      <c r="I115" s="33">
        <v>402366</v>
      </c>
      <c r="J115" s="33">
        <v>15000</v>
      </c>
      <c r="K115" s="32">
        <v>387366</v>
      </c>
      <c r="L115" s="52">
        <v>15000</v>
      </c>
      <c r="M115" s="4">
        <v>15000</v>
      </c>
      <c r="N115" s="32">
        <v>357366</v>
      </c>
      <c r="O115" s="7">
        <v>14890.25</v>
      </c>
      <c r="P115"/>
      <c r="Q115"/>
      <c r="R115"/>
    </row>
    <row r="116" spans="1:18" x14ac:dyDescent="0.25">
      <c r="A116" s="27" t="s">
        <v>114</v>
      </c>
      <c r="B116" s="10" t="s">
        <v>285</v>
      </c>
      <c r="C116" s="2" t="s">
        <v>297</v>
      </c>
      <c r="D116" s="29">
        <v>1815300</v>
      </c>
      <c r="E116" s="30">
        <v>181530</v>
      </c>
      <c r="F116" s="30">
        <v>15000</v>
      </c>
      <c r="G116" s="29">
        <v>2011830</v>
      </c>
      <c r="H116" s="29">
        <v>1609464</v>
      </c>
      <c r="I116" s="30">
        <v>402366</v>
      </c>
      <c r="J116" s="30">
        <v>15000</v>
      </c>
      <c r="K116" s="29">
        <v>387366</v>
      </c>
      <c r="L116" s="52">
        <v>15000</v>
      </c>
      <c r="M116" s="4">
        <v>15000</v>
      </c>
      <c r="N116" s="29">
        <v>357366</v>
      </c>
      <c r="O116" s="41">
        <v>14890.25</v>
      </c>
      <c r="P116"/>
      <c r="Q116"/>
      <c r="R116"/>
    </row>
    <row r="117" spans="1:18" x14ac:dyDescent="0.25">
      <c r="A117" s="28" t="s">
        <v>115</v>
      </c>
      <c r="B117" s="10" t="s">
        <v>285</v>
      </c>
      <c r="C117" s="3" t="s">
        <v>297</v>
      </c>
      <c r="D117" s="32">
        <v>1887300</v>
      </c>
      <c r="E117" s="33">
        <v>188730</v>
      </c>
      <c r="F117" s="33">
        <v>15000</v>
      </c>
      <c r="G117" s="32">
        <v>2091030</v>
      </c>
      <c r="H117" s="32">
        <v>1672824</v>
      </c>
      <c r="I117" s="33">
        <v>418206</v>
      </c>
      <c r="J117" s="33">
        <v>15000</v>
      </c>
      <c r="K117" s="32">
        <v>403206</v>
      </c>
      <c r="L117" s="52">
        <v>15000</v>
      </c>
      <c r="M117" s="4">
        <v>15000</v>
      </c>
      <c r="N117" s="32">
        <v>373206</v>
      </c>
      <c r="O117" s="7">
        <v>15550.25</v>
      </c>
      <c r="P117"/>
      <c r="Q117"/>
      <c r="R117"/>
    </row>
    <row r="118" spans="1:18" x14ac:dyDescent="0.25">
      <c r="A118" s="27" t="s">
        <v>116</v>
      </c>
      <c r="B118" s="10" t="s">
        <v>285</v>
      </c>
      <c r="C118" s="2" t="s">
        <v>297</v>
      </c>
      <c r="D118" s="29">
        <v>1887300</v>
      </c>
      <c r="E118" s="30">
        <v>188730</v>
      </c>
      <c r="F118" s="30">
        <v>15000</v>
      </c>
      <c r="G118" s="29">
        <v>2091030</v>
      </c>
      <c r="H118" s="29">
        <v>1672824</v>
      </c>
      <c r="I118" s="30">
        <v>418206</v>
      </c>
      <c r="J118" s="30">
        <v>15000</v>
      </c>
      <c r="K118" s="29">
        <v>403206</v>
      </c>
      <c r="L118" s="52">
        <v>15000</v>
      </c>
      <c r="M118" s="4">
        <v>15000</v>
      </c>
      <c r="N118" s="29">
        <v>373206</v>
      </c>
      <c r="O118" s="41">
        <v>15550.25</v>
      </c>
      <c r="P118"/>
      <c r="Q118"/>
      <c r="R118"/>
    </row>
    <row r="119" spans="1:18" x14ac:dyDescent="0.25">
      <c r="A119" s="28" t="s">
        <v>117</v>
      </c>
      <c r="B119" s="10" t="s">
        <v>285</v>
      </c>
      <c r="C119" s="3" t="s">
        <v>297</v>
      </c>
      <c r="D119" s="32">
        <v>1887300</v>
      </c>
      <c r="E119" s="33">
        <v>188730</v>
      </c>
      <c r="F119" s="33">
        <v>15000</v>
      </c>
      <c r="G119" s="32">
        <v>2091030</v>
      </c>
      <c r="H119" s="32">
        <v>1672824</v>
      </c>
      <c r="I119" s="33">
        <v>418206</v>
      </c>
      <c r="J119" s="33">
        <v>15000</v>
      </c>
      <c r="K119" s="32">
        <v>403206</v>
      </c>
      <c r="L119" s="52">
        <v>15000</v>
      </c>
      <c r="M119" s="4">
        <v>15000</v>
      </c>
      <c r="N119" s="32">
        <v>373206</v>
      </c>
      <c r="O119" s="7">
        <v>15550.25</v>
      </c>
      <c r="P119"/>
      <c r="Q119"/>
      <c r="R119"/>
    </row>
    <row r="120" spans="1:18" x14ac:dyDescent="0.25">
      <c r="A120" s="27" t="s">
        <v>118</v>
      </c>
      <c r="B120" s="10" t="s">
        <v>285</v>
      </c>
      <c r="C120" s="2" t="s">
        <v>297</v>
      </c>
      <c r="D120" s="29">
        <v>1887300</v>
      </c>
      <c r="E120" s="30">
        <v>188730</v>
      </c>
      <c r="F120" s="30">
        <v>15000</v>
      </c>
      <c r="G120" s="29">
        <v>2091030</v>
      </c>
      <c r="H120" s="29">
        <v>1672824</v>
      </c>
      <c r="I120" s="30">
        <v>418206</v>
      </c>
      <c r="J120" s="30">
        <v>15000</v>
      </c>
      <c r="K120" s="29">
        <v>403206</v>
      </c>
      <c r="L120" s="52">
        <v>15000</v>
      </c>
      <c r="M120" s="4">
        <v>15000</v>
      </c>
      <c r="N120" s="29">
        <v>373206</v>
      </c>
      <c r="O120" s="41">
        <v>15550.25</v>
      </c>
      <c r="P120"/>
      <c r="Q120"/>
      <c r="R120"/>
    </row>
    <row r="121" spans="1:18" x14ac:dyDescent="0.25">
      <c r="A121" s="28" t="s">
        <v>119</v>
      </c>
      <c r="B121" s="10" t="s">
        <v>285</v>
      </c>
      <c r="C121" s="3" t="s">
        <v>297</v>
      </c>
      <c r="D121" s="32">
        <v>1887300</v>
      </c>
      <c r="E121" s="33">
        <v>188730</v>
      </c>
      <c r="F121" s="33">
        <v>15000</v>
      </c>
      <c r="G121" s="32">
        <v>2091030</v>
      </c>
      <c r="H121" s="32">
        <v>1672824</v>
      </c>
      <c r="I121" s="33">
        <v>418206</v>
      </c>
      <c r="J121" s="33">
        <v>15000</v>
      </c>
      <c r="K121" s="32">
        <v>403206</v>
      </c>
      <c r="L121" s="52">
        <v>15000</v>
      </c>
      <c r="M121" s="4">
        <v>15000</v>
      </c>
      <c r="N121" s="32">
        <v>373206</v>
      </c>
      <c r="O121" s="7">
        <v>15550.25</v>
      </c>
      <c r="P121"/>
      <c r="Q121"/>
      <c r="R121"/>
    </row>
    <row r="122" spans="1:18" x14ac:dyDescent="0.25">
      <c r="A122" s="27" t="s">
        <v>120</v>
      </c>
      <c r="B122" s="10" t="s">
        <v>285</v>
      </c>
      <c r="C122" s="2" t="s">
        <v>297</v>
      </c>
      <c r="D122" s="29">
        <v>1815300</v>
      </c>
      <c r="E122" s="30">
        <v>181530</v>
      </c>
      <c r="F122" s="30">
        <v>15000</v>
      </c>
      <c r="G122" s="29">
        <v>2011830</v>
      </c>
      <c r="H122" s="29">
        <v>1609464</v>
      </c>
      <c r="I122" s="30">
        <v>402366</v>
      </c>
      <c r="J122" s="30">
        <v>15000</v>
      </c>
      <c r="K122" s="29">
        <v>387366</v>
      </c>
      <c r="L122" s="52">
        <v>15000</v>
      </c>
      <c r="M122" s="4">
        <v>15000</v>
      </c>
      <c r="N122" s="29">
        <v>357366</v>
      </c>
      <c r="O122" s="41">
        <v>14890.25</v>
      </c>
      <c r="P122"/>
      <c r="Q122"/>
      <c r="R122"/>
    </row>
    <row r="123" spans="1:18" x14ac:dyDescent="0.25">
      <c r="A123" s="28" t="s">
        <v>121</v>
      </c>
      <c r="B123" s="10" t="s">
        <v>285</v>
      </c>
      <c r="C123" s="3" t="s">
        <v>297</v>
      </c>
      <c r="D123" s="32">
        <v>1815300</v>
      </c>
      <c r="E123" s="33">
        <v>181530</v>
      </c>
      <c r="F123" s="33">
        <v>15000</v>
      </c>
      <c r="G123" s="32">
        <v>2011830</v>
      </c>
      <c r="H123" s="32">
        <v>1609464</v>
      </c>
      <c r="I123" s="33">
        <v>402366</v>
      </c>
      <c r="J123" s="33">
        <v>15000</v>
      </c>
      <c r="K123" s="32">
        <v>387366</v>
      </c>
      <c r="L123" s="52">
        <v>15000</v>
      </c>
      <c r="M123" s="4">
        <v>15000</v>
      </c>
      <c r="N123" s="32">
        <v>357366</v>
      </c>
      <c r="O123" s="7">
        <v>14890.25</v>
      </c>
      <c r="P123"/>
      <c r="Q123"/>
      <c r="R123"/>
    </row>
    <row r="124" spans="1:18" x14ac:dyDescent="0.25">
      <c r="A124" s="27" t="s">
        <v>122</v>
      </c>
      <c r="B124" s="10" t="s">
        <v>285</v>
      </c>
      <c r="C124" s="2" t="s">
        <v>297</v>
      </c>
      <c r="D124" s="29">
        <v>1815300</v>
      </c>
      <c r="E124" s="30">
        <v>181530</v>
      </c>
      <c r="F124" s="30">
        <v>15000</v>
      </c>
      <c r="G124" s="29">
        <v>2011830</v>
      </c>
      <c r="H124" s="29">
        <v>1609464</v>
      </c>
      <c r="I124" s="30">
        <v>402366</v>
      </c>
      <c r="J124" s="30">
        <v>15000</v>
      </c>
      <c r="K124" s="29">
        <v>387366</v>
      </c>
      <c r="L124" s="52">
        <v>15000</v>
      </c>
      <c r="M124" s="4">
        <v>15000</v>
      </c>
      <c r="N124" s="29">
        <v>357366</v>
      </c>
      <c r="O124" s="41">
        <v>14890.25</v>
      </c>
      <c r="P124"/>
      <c r="Q124"/>
      <c r="R124"/>
    </row>
    <row r="125" spans="1:18" x14ac:dyDescent="0.25">
      <c r="A125" s="28" t="s">
        <v>123</v>
      </c>
      <c r="B125" s="10" t="s">
        <v>280</v>
      </c>
      <c r="C125" s="3" t="s">
        <v>297</v>
      </c>
      <c r="D125" s="32">
        <v>1907300</v>
      </c>
      <c r="E125" s="33">
        <v>190730</v>
      </c>
      <c r="F125" s="33">
        <v>15000</v>
      </c>
      <c r="G125" s="32">
        <v>2113030</v>
      </c>
      <c r="H125" s="32">
        <v>1690424</v>
      </c>
      <c r="I125" s="33">
        <v>422606</v>
      </c>
      <c r="J125" s="33">
        <v>15000</v>
      </c>
      <c r="K125" s="32">
        <v>407606</v>
      </c>
      <c r="L125" s="52">
        <v>15000</v>
      </c>
      <c r="M125" s="4">
        <v>15000</v>
      </c>
      <c r="N125" s="32">
        <v>377606</v>
      </c>
      <c r="O125" s="7">
        <v>15733.583333333334</v>
      </c>
      <c r="P125"/>
      <c r="Q125"/>
      <c r="R125"/>
    </row>
    <row r="126" spans="1:18" x14ac:dyDescent="0.25">
      <c r="A126" s="27" t="s">
        <v>124</v>
      </c>
      <c r="B126" s="10" t="s">
        <v>285</v>
      </c>
      <c r="C126" s="2" t="s">
        <v>297</v>
      </c>
      <c r="D126" s="29">
        <v>1824300</v>
      </c>
      <c r="E126" s="30">
        <v>182430</v>
      </c>
      <c r="F126" s="30">
        <v>15000</v>
      </c>
      <c r="G126" s="29">
        <v>2021730</v>
      </c>
      <c r="H126" s="29">
        <v>1617384</v>
      </c>
      <c r="I126" s="30">
        <v>404346</v>
      </c>
      <c r="J126" s="30">
        <v>15000</v>
      </c>
      <c r="K126" s="29">
        <v>389346</v>
      </c>
      <c r="L126" s="52">
        <v>15000</v>
      </c>
      <c r="M126" s="4">
        <v>15000</v>
      </c>
      <c r="N126" s="29">
        <v>359346</v>
      </c>
      <c r="O126" s="41">
        <v>14972.75</v>
      </c>
      <c r="P126"/>
      <c r="Q126"/>
      <c r="R126"/>
    </row>
    <row r="127" spans="1:18" x14ac:dyDescent="0.25">
      <c r="A127" s="28" t="s">
        <v>125</v>
      </c>
      <c r="B127" s="10" t="s">
        <v>285</v>
      </c>
      <c r="C127" s="3" t="s">
        <v>297</v>
      </c>
      <c r="D127" s="32">
        <v>1824300</v>
      </c>
      <c r="E127" s="33">
        <v>182430</v>
      </c>
      <c r="F127" s="33">
        <v>15000</v>
      </c>
      <c r="G127" s="32">
        <v>2021730</v>
      </c>
      <c r="H127" s="32">
        <v>1617384</v>
      </c>
      <c r="I127" s="33">
        <v>404346</v>
      </c>
      <c r="J127" s="33">
        <v>15000</v>
      </c>
      <c r="K127" s="32">
        <v>389346</v>
      </c>
      <c r="L127" s="52">
        <v>15000</v>
      </c>
      <c r="M127" s="4">
        <v>15000</v>
      </c>
      <c r="N127" s="32">
        <v>359346</v>
      </c>
      <c r="O127" s="7">
        <v>14972.75</v>
      </c>
      <c r="P127"/>
      <c r="Q127"/>
      <c r="R127"/>
    </row>
    <row r="128" spans="1:18" x14ac:dyDescent="0.25">
      <c r="A128" s="27" t="s">
        <v>126</v>
      </c>
      <c r="B128" s="10" t="s">
        <v>285</v>
      </c>
      <c r="C128" s="2" t="s">
        <v>297</v>
      </c>
      <c r="D128" s="29">
        <v>1824300</v>
      </c>
      <c r="E128" s="30">
        <v>182430</v>
      </c>
      <c r="F128" s="30">
        <v>15000</v>
      </c>
      <c r="G128" s="29">
        <v>2021730</v>
      </c>
      <c r="H128" s="29">
        <v>1617384</v>
      </c>
      <c r="I128" s="30">
        <v>404346</v>
      </c>
      <c r="J128" s="30">
        <v>15000</v>
      </c>
      <c r="K128" s="29">
        <v>389346</v>
      </c>
      <c r="L128" s="52">
        <v>15000</v>
      </c>
      <c r="M128" s="4">
        <v>15000</v>
      </c>
      <c r="N128" s="29">
        <v>359346</v>
      </c>
      <c r="O128" s="41">
        <v>14972.75</v>
      </c>
      <c r="P128"/>
      <c r="Q128"/>
      <c r="R128"/>
    </row>
    <row r="129" spans="1:18" x14ac:dyDescent="0.25">
      <c r="A129" s="28" t="s">
        <v>127</v>
      </c>
      <c r="B129" s="10" t="s">
        <v>280</v>
      </c>
      <c r="C129" s="3" t="s">
        <v>297</v>
      </c>
      <c r="D129" s="32">
        <v>1907300</v>
      </c>
      <c r="E129" s="33">
        <v>190730</v>
      </c>
      <c r="F129" s="33">
        <v>15000</v>
      </c>
      <c r="G129" s="32">
        <v>2113030</v>
      </c>
      <c r="H129" s="32">
        <v>1690424</v>
      </c>
      <c r="I129" s="33">
        <v>422606</v>
      </c>
      <c r="J129" s="33">
        <v>15000</v>
      </c>
      <c r="K129" s="32">
        <v>407606</v>
      </c>
      <c r="L129" s="52">
        <v>15000</v>
      </c>
      <c r="M129" s="4">
        <v>15000</v>
      </c>
      <c r="N129" s="32">
        <v>377606</v>
      </c>
      <c r="O129" s="7">
        <v>15733.583333333334</v>
      </c>
      <c r="P129"/>
      <c r="Q129"/>
      <c r="R129"/>
    </row>
    <row r="130" spans="1:18" x14ac:dyDescent="0.25">
      <c r="A130" s="27" t="s">
        <v>128</v>
      </c>
      <c r="B130" s="10" t="s">
        <v>285</v>
      </c>
      <c r="C130" s="2" t="s">
        <v>297</v>
      </c>
      <c r="D130" s="29">
        <v>1824300</v>
      </c>
      <c r="E130" s="30">
        <v>182430</v>
      </c>
      <c r="F130" s="30">
        <v>15000</v>
      </c>
      <c r="G130" s="29">
        <v>2021730</v>
      </c>
      <c r="H130" s="29">
        <v>1617384</v>
      </c>
      <c r="I130" s="30">
        <v>404346</v>
      </c>
      <c r="J130" s="30">
        <v>15000</v>
      </c>
      <c r="K130" s="29">
        <v>389346</v>
      </c>
      <c r="L130" s="52">
        <v>15000</v>
      </c>
      <c r="M130" s="4">
        <v>15000</v>
      </c>
      <c r="N130" s="29">
        <v>359346</v>
      </c>
      <c r="O130" s="41">
        <v>14972.75</v>
      </c>
      <c r="P130"/>
      <c r="Q130"/>
      <c r="R130"/>
    </row>
    <row r="131" spans="1:18" x14ac:dyDescent="0.25">
      <c r="A131" s="28" t="s">
        <v>129</v>
      </c>
      <c r="B131" s="10" t="s">
        <v>285</v>
      </c>
      <c r="C131" s="3" t="s">
        <v>297</v>
      </c>
      <c r="D131" s="32">
        <v>1824300</v>
      </c>
      <c r="E131" s="33">
        <v>182430</v>
      </c>
      <c r="F131" s="33">
        <v>15000</v>
      </c>
      <c r="G131" s="32">
        <v>2021730</v>
      </c>
      <c r="H131" s="32">
        <v>1617384</v>
      </c>
      <c r="I131" s="33">
        <v>404346</v>
      </c>
      <c r="J131" s="33">
        <v>15000</v>
      </c>
      <c r="K131" s="32">
        <v>389346</v>
      </c>
      <c r="L131" s="52">
        <v>15000</v>
      </c>
      <c r="M131" s="4">
        <v>15000</v>
      </c>
      <c r="N131" s="32">
        <v>359346</v>
      </c>
      <c r="O131" s="7">
        <v>14972.75</v>
      </c>
      <c r="P131"/>
      <c r="Q131"/>
      <c r="R131"/>
    </row>
    <row r="132" spans="1:18" x14ac:dyDescent="0.25">
      <c r="A132" s="27" t="s">
        <v>130</v>
      </c>
      <c r="B132" s="10" t="s">
        <v>285</v>
      </c>
      <c r="C132" s="2" t="s">
        <v>297</v>
      </c>
      <c r="D132" s="29">
        <v>1824300</v>
      </c>
      <c r="E132" s="30">
        <v>182430</v>
      </c>
      <c r="F132" s="30">
        <v>15000</v>
      </c>
      <c r="G132" s="29">
        <v>2021730</v>
      </c>
      <c r="H132" s="29">
        <v>1617384</v>
      </c>
      <c r="I132" s="30">
        <v>404346</v>
      </c>
      <c r="J132" s="30">
        <v>15000</v>
      </c>
      <c r="K132" s="29">
        <v>389346</v>
      </c>
      <c r="L132" s="52">
        <v>15000</v>
      </c>
      <c r="M132" s="4">
        <v>15000</v>
      </c>
      <c r="N132" s="29">
        <v>359346</v>
      </c>
      <c r="O132" s="41">
        <v>14972.75</v>
      </c>
      <c r="P132"/>
      <c r="Q132"/>
      <c r="R132"/>
    </row>
    <row r="133" spans="1:18" x14ac:dyDescent="0.25">
      <c r="A133" s="28" t="s">
        <v>131</v>
      </c>
      <c r="B133" s="10" t="s">
        <v>285</v>
      </c>
      <c r="C133" s="3" t="s">
        <v>297</v>
      </c>
      <c r="D133" s="32">
        <v>1824300</v>
      </c>
      <c r="E133" s="33">
        <v>182430</v>
      </c>
      <c r="F133" s="33">
        <v>15000</v>
      </c>
      <c r="G133" s="32">
        <v>2021730</v>
      </c>
      <c r="H133" s="32">
        <v>1617384</v>
      </c>
      <c r="I133" s="33">
        <v>404346</v>
      </c>
      <c r="J133" s="33">
        <v>15000</v>
      </c>
      <c r="K133" s="32">
        <v>389346</v>
      </c>
      <c r="L133" s="52">
        <v>15000</v>
      </c>
      <c r="M133" s="4">
        <v>15000</v>
      </c>
      <c r="N133" s="32">
        <v>359346</v>
      </c>
      <c r="O133" s="7">
        <v>14972.75</v>
      </c>
      <c r="P133"/>
      <c r="Q133"/>
      <c r="R133"/>
    </row>
    <row r="134" spans="1:18" x14ac:dyDescent="0.25">
      <c r="A134" s="27" t="s">
        <v>132</v>
      </c>
      <c r="B134" s="10" t="s">
        <v>286</v>
      </c>
      <c r="C134" s="2" t="s">
        <v>297</v>
      </c>
      <c r="D134" s="29"/>
      <c r="E134" s="30">
        <v>0</v>
      </c>
      <c r="F134" s="30"/>
      <c r="G134" s="29"/>
      <c r="H134" s="29">
        <v>0</v>
      </c>
      <c r="I134" s="30">
        <v>0</v>
      </c>
      <c r="J134" s="30"/>
      <c r="K134" s="29"/>
      <c r="L134" s="30"/>
      <c r="M134" s="30"/>
      <c r="N134" s="29">
        <v>0</v>
      </c>
      <c r="O134" s="41">
        <v>0</v>
      </c>
      <c r="P134"/>
      <c r="Q134"/>
      <c r="R134"/>
    </row>
    <row r="135" spans="1:18" x14ac:dyDescent="0.25">
      <c r="A135" s="28" t="s">
        <v>133</v>
      </c>
      <c r="B135" s="10" t="s">
        <v>285</v>
      </c>
      <c r="C135" s="3" t="s">
        <v>297</v>
      </c>
      <c r="D135" s="32"/>
      <c r="E135" s="33">
        <v>0</v>
      </c>
      <c r="F135" s="33"/>
      <c r="G135" s="32"/>
      <c r="H135" s="32">
        <v>0</v>
      </c>
      <c r="I135" s="33">
        <v>0</v>
      </c>
      <c r="J135" s="33"/>
      <c r="K135" s="32">
        <v>0</v>
      </c>
      <c r="L135" s="33"/>
      <c r="M135" s="33"/>
      <c r="N135" s="32">
        <v>0</v>
      </c>
      <c r="O135" s="7">
        <v>0</v>
      </c>
      <c r="P135"/>
      <c r="Q135"/>
      <c r="R135"/>
    </row>
    <row r="136" spans="1:18" x14ac:dyDescent="0.25">
      <c r="A136" s="27" t="s">
        <v>134</v>
      </c>
      <c r="B136" s="10" t="s">
        <v>285</v>
      </c>
      <c r="C136" s="2" t="s">
        <v>297</v>
      </c>
      <c r="D136" s="29">
        <v>1824300</v>
      </c>
      <c r="E136" s="30">
        <v>182430</v>
      </c>
      <c r="F136" s="30">
        <v>15000</v>
      </c>
      <c r="G136" s="29">
        <v>2021730</v>
      </c>
      <c r="H136" s="29">
        <v>1617384</v>
      </c>
      <c r="I136" s="30">
        <v>404346</v>
      </c>
      <c r="J136" s="30">
        <v>15000</v>
      </c>
      <c r="K136" s="29">
        <v>389346</v>
      </c>
      <c r="L136" s="52">
        <v>15000</v>
      </c>
      <c r="M136" s="4">
        <v>15000</v>
      </c>
      <c r="N136" s="29">
        <v>359346</v>
      </c>
      <c r="O136" s="41">
        <v>14972.75</v>
      </c>
      <c r="P136"/>
      <c r="Q136"/>
      <c r="R136"/>
    </row>
    <row r="137" spans="1:18" x14ac:dyDescent="0.25">
      <c r="A137" s="28" t="s">
        <v>135</v>
      </c>
      <c r="B137" s="10" t="s">
        <v>285</v>
      </c>
      <c r="C137" s="3" t="s">
        <v>297</v>
      </c>
      <c r="D137" s="32">
        <v>1824300</v>
      </c>
      <c r="E137" s="33">
        <v>182430</v>
      </c>
      <c r="F137" s="33">
        <v>15000</v>
      </c>
      <c r="G137" s="32">
        <v>2021730</v>
      </c>
      <c r="H137" s="32">
        <v>1617384</v>
      </c>
      <c r="I137" s="33">
        <v>404346</v>
      </c>
      <c r="J137" s="33">
        <v>15000</v>
      </c>
      <c r="K137" s="32">
        <v>389346</v>
      </c>
      <c r="L137" s="52">
        <v>15000</v>
      </c>
      <c r="M137" s="4">
        <v>15000</v>
      </c>
      <c r="N137" s="32">
        <v>359346</v>
      </c>
      <c r="O137" s="7">
        <v>14972.75</v>
      </c>
      <c r="P137"/>
      <c r="Q137"/>
      <c r="R137"/>
    </row>
    <row r="138" spans="1:18" x14ac:dyDescent="0.25">
      <c r="A138" s="27" t="s">
        <v>136</v>
      </c>
      <c r="B138" s="10" t="s">
        <v>285</v>
      </c>
      <c r="C138" s="2" t="s">
        <v>297</v>
      </c>
      <c r="D138" s="29">
        <v>1824300</v>
      </c>
      <c r="E138" s="30">
        <v>182430</v>
      </c>
      <c r="F138" s="30">
        <v>15000</v>
      </c>
      <c r="G138" s="29">
        <v>2021730</v>
      </c>
      <c r="H138" s="29">
        <v>1617384</v>
      </c>
      <c r="I138" s="30">
        <v>404346</v>
      </c>
      <c r="J138" s="30">
        <v>15000</v>
      </c>
      <c r="K138" s="29">
        <v>389346</v>
      </c>
      <c r="L138" s="52">
        <v>15000</v>
      </c>
      <c r="M138" s="4">
        <v>15000</v>
      </c>
      <c r="N138" s="29">
        <v>359346</v>
      </c>
      <c r="O138" s="41">
        <v>14972.75</v>
      </c>
      <c r="P138"/>
      <c r="Q138"/>
      <c r="R138"/>
    </row>
    <row r="139" spans="1:18" x14ac:dyDescent="0.25">
      <c r="A139" s="28" t="s">
        <v>137</v>
      </c>
      <c r="B139" s="10" t="s">
        <v>285</v>
      </c>
      <c r="C139" s="3" t="s">
        <v>297</v>
      </c>
      <c r="D139" s="32">
        <v>1869300</v>
      </c>
      <c r="E139" s="33">
        <v>186930</v>
      </c>
      <c r="F139" s="33">
        <v>15000</v>
      </c>
      <c r="G139" s="32">
        <v>2071230</v>
      </c>
      <c r="H139" s="32">
        <v>1656984</v>
      </c>
      <c r="I139" s="33">
        <v>414246</v>
      </c>
      <c r="J139" s="33">
        <v>15000</v>
      </c>
      <c r="K139" s="32">
        <v>399246</v>
      </c>
      <c r="L139" s="52">
        <v>15000</v>
      </c>
      <c r="M139" s="4">
        <v>15000</v>
      </c>
      <c r="N139" s="32">
        <v>369246</v>
      </c>
      <c r="O139" s="7">
        <v>15385.25</v>
      </c>
      <c r="P139"/>
      <c r="Q139"/>
      <c r="R139"/>
    </row>
    <row r="140" spans="1:18" x14ac:dyDescent="0.25">
      <c r="A140" s="27" t="s">
        <v>138</v>
      </c>
      <c r="B140" s="10" t="s">
        <v>285</v>
      </c>
      <c r="C140" s="2" t="s">
        <v>297</v>
      </c>
      <c r="D140" s="29">
        <v>1869300</v>
      </c>
      <c r="E140" s="30">
        <v>186930</v>
      </c>
      <c r="F140" s="30">
        <v>15000</v>
      </c>
      <c r="G140" s="29">
        <v>2071230</v>
      </c>
      <c r="H140" s="29">
        <v>1656984</v>
      </c>
      <c r="I140" s="30">
        <v>414246</v>
      </c>
      <c r="J140" s="30">
        <v>15000</v>
      </c>
      <c r="K140" s="29">
        <v>399246</v>
      </c>
      <c r="L140" s="52">
        <v>15000</v>
      </c>
      <c r="M140" s="4">
        <v>15000</v>
      </c>
      <c r="N140" s="29">
        <v>369246</v>
      </c>
      <c r="O140" s="41">
        <v>15385.25</v>
      </c>
      <c r="P140"/>
      <c r="Q140"/>
      <c r="R140"/>
    </row>
    <row r="141" spans="1:18" x14ac:dyDescent="0.25">
      <c r="A141" s="28" t="s">
        <v>139</v>
      </c>
      <c r="B141" s="10" t="s">
        <v>285</v>
      </c>
      <c r="C141" s="3" t="s">
        <v>297</v>
      </c>
      <c r="D141" s="32">
        <v>1869300</v>
      </c>
      <c r="E141" s="33">
        <v>186930</v>
      </c>
      <c r="F141" s="33">
        <v>15000</v>
      </c>
      <c r="G141" s="32">
        <v>2071230</v>
      </c>
      <c r="H141" s="32">
        <v>1656984</v>
      </c>
      <c r="I141" s="33">
        <v>414246</v>
      </c>
      <c r="J141" s="33">
        <v>15000</v>
      </c>
      <c r="K141" s="32">
        <v>399246</v>
      </c>
      <c r="L141" s="52">
        <v>15000</v>
      </c>
      <c r="M141" s="4">
        <v>15000</v>
      </c>
      <c r="N141" s="32">
        <v>369246</v>
      </c>
      <c r="O141" s="7">
        <v>15385.25</v>
      </c>
      <c r="P141"/>
      <c r="Q141"/>
      <c r="R141"/>
    </row>
    <row r="142" spans="1:18" x14ac:dyDescent="0.25">
      <c r="A142" s="27" t="s">
        <v>140</v>
      </c>
      <c r="B142" s="10" t="s">
        <v>287</v>
      </c>
      <c r="C142" s="2" t="s">
        <v>297</v>
      </c>
      <c r="D142" s="29">
        <v>2069200</v>
      </c>
      <c r="E142" s="30">
        <v>206920</v>
      </c>
      <c r="F142" s="30">
        <v>15000</v>
      </c>
      <c r="G142" s="29">
        <v>2291120</v>
      </c>
      <c r="H142" s="29">
        <v>1832896</v>
      </c>
      <c r="I142" s="30">
        <v>458224</v>
      </c>
      <c r="J142" s="30">
        <v>15000</v>
      </c>
      <c r="K142" s="29">
        <v>443224</v>
      </c>
      <c r="L142" s="52">
        <v>15000</v>
      </c>
      <c r="M142" s="4">
        <v>15000</v>
      </c>
      <c r="N142" s="29">
        <v>413224</v>
      </c>
      <c r="O142" s="41">
        <v>17217.666666666668</v>
      </c>
      <c r="P142"/>
      <c r="Q142"/>
      <c r="R142"/>
    </row>
    <row r="143" spans="1:18" x14ac:dyDescent="0.25">
      <c r="A143" s="28" t="s">
        <v>141</v>
      </c>
      <c r="B143" s="10" t="s">
        <v>285</v>
      </c>
      <c r="C143" s="3" t="s">
        <v>297</v>
      </c>
      <c r="D143" s="32">
        <v>1869300</v>
      </c>
      <c r="E143" s="33">
        <v>186930</v>
      </c>
      <c r="F143" s="33">
        <v>15000</v>
      </c>
      <c r="G143" s="32">
        <v>2071230</v>
      </c>
      <c r="H143" s="32">
        <v>1656984</v>
      </c>
      <c r="I143" s="33">
        <v>414246</v>
      </c>
      <c r="J143" s="33">
        <v>15000</v>
      </c>
      <c r="K143" s="32">
        <v>399246</v>
      </c>
      <c r="L143" s="52">
        <v>15000</v>
      </c>
      <c r="M143" s="4">
        <v>15000</v>
      </c>
      <c r="N143" s="32">
        <v>369246</v>
      </c>
      <c r="O143" s="7">
        <v>15385.25</v>
      </c>
      <c r="P143"/>
      <c r="Q143"/>
      <c r="R143"/>
    </row>
    <row r="144" spans="1:18" x14ac:dyDescent="0.25">
      <c r="A144" s="27" t="s">
        <v>142</v>
      </c>
      <c r="B144" s="10" t="s">
        <v>285</v>
      </c>
      <c r="C144" s="2" t="s">
        <v>297</v>
      </c>
      <c r="D144" s="29">
        <v>1869300</v>
      </c>
      <c r="E144" s="30">
        <v>186930</v>
      </c>
      <c r="F144" s="30">
        <v>15000</v>
      </c>
      <c r="G144" s="29">
        <v>2071230</v>
      </c>
      <c r="H144" s="29">
        <v>1656984</v>
      </c>
      <c r="I144" s="30">
        <v>414246</v>
      </c>
      <c r="J144" s="30">
        <v>15000</v>
      </c>
      <c r="K144" s="29">
        <v>399246</v>
      </c>
      <c r="L144" s="52">
        <v>15000</v>
      </c>
      <c r="M144" s="4">
        <v>15000</v>
      </c>
      <c r="N144" s="29">
        <v>369246</v>
      </c>
      <c r="O144" s="41">
        <v>15385.25</v>
      </c>
      <c r="P144"/>
      <c r="Q144"/>
      <c r="R144"/>
    </row>
    <row r="145" spans="1:18" x14ac:dyDescent="0.25">
      <c r="A145" s="28" t="s">
        <v>143</v>
      </c>
      <c r="B145" s="10" t="s">
        <v>285</v>
      </c>
      <c r="C145" s="3" t="s">
        <v>297</v>
      </c>
      <c r="D145" s="32">
        <v>1869300</v>
      </c>
      <c r="E145" s="33">
        <v>186930</v>
      </c>
      <c r="F145" s="33">
        <v>15000</v>
      </c>
      <c r="G145" s="32">
        <v>2071230</v>
      </c>
      <c r="H145" s="32">
        <v>1656984</v>
      </c>
      <c r="I145" s="33">
        <v>414246</v>
      </c>
      <c r="J145" s="33">
        <v>15000</v>
      </c>
      <c r="K145" s="32">
        <v>399246</v>
      </c>
      <c r="L145" s="52">
        <v>15000</v>
      </c>
      <c r="M145" s="4">
        <v>15000</v>
      </c>
      <c r="N145" s="32">
        <v>369246</v>
      </c>
      <c r="O145" s="7">
        <v>15385.25</v>
      </c>
      <c r="P145"/>
      <c r="Q145"/>
      <c r="R145"/>
    </row>
    <row r="146" spans="1:18" x14ac:dyDescent="0.25">
      <c r="A146" s="27" t="s">
        <v>144</v>
      </c>
      <c r="B146" s="10" t="s">
        <v>285</v>
      </c>
      <c r="C146" s="2" t="s">
        <v>297</v>
      </c>
      <c r="D146" s="29">
        <v>1869300</v>
      </c>
      <c r="E146" s="30">
        <v>186930</v>
      </c>
      <c r="F146" s="30">
        <v>15000</v>
      </c>
      <c r="G146" s="29">
        <v>2071230</v>
      </c>
      <c r="H146" s="29">
        <v>1656984</v>
      </c>
      <c r="I146" s="30">
        <v>414246</v>
      </c>
      <c r="J146" s="30">
        <v>15000</v>
      </c>
      <c r="K146" s="29">
        <v>399246</v>
      </c>
      <c r="L146" s="52">
        <v>15000</v>
      </c>
      <c r="M146" s="4">
        <v>15000</v>
      </c>
      <c r="N146" s="29">
        <v>369246</v>
      </c>
      <c r="O146" s="41">
        <v>15385.25</v>
      </c>
      <c r="P146"/>
      <c r="Q146"/>
      <c r="R146"/>
    </row>
    <row r="147" spans="1:18" x14ac:dyDescent="0.25">
      <c r="A147" s="28" t="s">
        <v>145</v>
      </c>
      <c r="B147" s="10" t="s">
        <v>285</v>
      </c>
      <c r="C147" s="3" t="s">
        <v>297</v>
      </c>
      <c r="D147" s="32">
        <v>1869300</v>
      </c>
      <c r="E147" s="33">
        <v>186930</v>
      </c>
      <c r="F147" s="33">
        <v>15000</v>
      </c>
      <c r="G147" s="32">
        <v>2071230</v>
      </c>
      <c r="H147" s="32">
        <v>1656984</v>
      </c>
      <c r="I147" s="33">
        <v>414246</v>
      </c>
      <c r="J147" s="33">
        <v>15000</v>
      </c>
      <c r="K147" s="32">
        <v>399246</v>
      </c>
      <c r="L147" s="52">
        <v>15000</v>
      </c>
      <c r="M147" s="4">
        <v>15000</v>
      </c>
      <c r="N147" s="32">
        <v>369246</v>
      </c>
      <c r="O147" s="7">
        <v>15385.25</v>
      </c>
      <c r="P147"/>
      <c r="Q147"/>
      <c r="R147"/>
    </row>
    <row r="148" spans="1:18" x14ac:dyDescent="0.25">
      <c r="A148" s="27" t="s">
        <v>146</v>
      </c>
      <c r="B148" s="10" t="s">
        <v>288</v>
      </c>
      <c r="C148" s="2" t="s">
        <v>297</v>
      </c>
      <c r="D148" s="29">
        <v>1816500</v>
      </c>
      <c r="E148" s="30">
        <v>181650</v>
      </c>
      <c r="F148" s="30">
        <v>15000</v>
      </c>
      <c r="G148" s="29">
        <v>2013150</v>
      </c>
      <c r="H148" s="29">
        <v>1610520</v>
      </c>
      <c r="I148" s="30">
        <v>402630</v>
      </c>
      <c r="J148" s="30">
        <v>15000</v>
      </c>
      <c r="K148" s="29">
        <v>387630</v>
      </c>
      <c r="L148" s="52">
        <v>15000</v>
      </c>
      <c r="M148" s="4">
        <v>15000</v>
      </c>
      <c r="N148" s="29">
        <v>357630</v>
      </c>
      <c r="O148" s="41">
        <v>14901.25</v>
      </c>
      <c r="P148"/>
      <c r="Q148"/>
      <c r="R148"/>
    </row>
    <row r="149" spans="1:18" x14ac:dyDescent="0.25">
      <c r="A149" s="28" t="s">
        <v>147</v>
      </c>
      <c r="B149" s="10" t="s">
        <v>288</v>
      </c>
      <c r="C149" s="3" t="s">
        <v>297</v>
      </c>
      <c r="D149" s="32">
        <v>1816500</v>
      </c>
      <c r="E149" s="33">
        <v>181650</v>
      </c>
      <c r="F149" s="33">
        <v>15000</v>
      </c>
      <c r="G149" s="32">
        <v>2013150</v>
      </c>
      <c r="H149" s="32">
        <v>1610520</v>
      </c>
      <c r="I149" s="33">
        <v>402630</v>
      </c>
      <c r="J149" s="33">
        <v>15000</v>
      </c>
      <c r="K149" s="32">
        <v>387630</v>
      </c>
      <c r="L149" s="52">
        <v>15000</v>
      </c>
      <c r="M149" s="4">
        <v>15000</v>
      </c>
      <c r="N149" s="32">
        <v>357630</v>
      </c>
      <c r="O149" s="7">
        <v>14901.25</v>
      </c>
      <c r="P149"/>
      <c r="Q149"/>
      <c r="R149"/>
    </row>
    <row r="150" spans="1:18" x14ac:dyDescent="0.25">
      <c r="A150" s="27" t="s">
        <v>148</v>
      </c>
      <c r="B150" s="10" t="s">
        <v>288</v>
      </c>
      <c r="C150" s="2" t="s">
        <v>297</v>
      </c>
      <c r="D150" s="29">
        <v>1816500</v>
      </c>
      <c r="E150" s="30">
        <v>181650</v>
      </c>
      <c r="F150" s="30">
        <v>15000</v>
      </c>
      <c r="G150" s="29">
        <v>2013150</v>
      </c>
      <c r="H150" s="29">
        <v>1610520</v>
      </c>
      <c r="I150" s="30">
        <v>402630</v>
      </c>
      <c r="J150" s="30">
        <v>15000</v>
      </c>
      <c r="K150" s="29">
        <v>387630</v>
      </c>
      <c r="L150" s="52">
        <v>15000</v>
      </c>
      <c r="M150" s="4">
        <v>15000</v>
      </c>
      <c r="N150" s="29">
        <v>357630</v>
      </c>
      <c r="O150" s="41">
        <v>14901.25</v>
      </c>
      <c r="P150"/>
      <c r="Q150"/>
      <c r="R150"/>
    </row>
    <row r="151" spans="1:18" x14ac:dyDescent="0.25">
      <c r="A151" s="28" t="s">
        <v>149</v>
      </c>
      <c r="B151" s="10" t="s">
        <v>288</v>
      </c>
      <c r="C151" s="3" t="s">
        <v>297</v>
      </c>
      <c r="D151" s="32">
        <v>1875300</v>
      </c>
      <c r="E151" s="33">
        <v>187530</v>
      </c>
      <c r="F151" s="33">
        <v>15000</v>
      </c>
      <c r="G151" s="32">
        <v>2077830</v>
      </c>
      <c r="H151" s="32">
        <v>1662264</v>
      </c>
      <c r="I151" s="33">
        <v>415566</v>
      </c>
      <c r="J151" s="33">
        <v>15000</v>
      </c>
      <c r="K151" s="32">
        <v>400566</v>
      </c>
      <c r="L151" s="52">
        <v>15000</v>
      </c>
      <c r="M151" s="4">
        <v>15000</v>
      </c>
      <c r="N151" s="32">
        <v>370566</v>
      </c>
      <c r="O151" s="7">
        <v>15440.25</v>
      </c>
      <c r="P151"/>
      <c r="Q151"/>
      <c r="R151"/>
    </row>
    <row r="152" spans="1:18" x14ac:dyDescent="0.25">
      <c r="A152" s="27" t="s">
        <v>150</v>
      </c>
      <c r="B152" s="10" t="s">
        <v>288</v>
      </c>
      <c r="C152" s="2" t="s">
        <v>297</v>
      </c>
      <c r="D152" s="29">
        <v>1875300</v>
      </c>
      <c r="E152" s="30">
        <v>187530</v>
      </c>
      <c r="F152" s="30">
        <v>15000</v>
      </c>
      <c r="G152" s="29">
        <v>2077830</v>
      </c>
      <c r="H152" s="29">
        <v>1662264</v>
      </c>
      <c r="I152" s="30">
        <v>415566</v>
      </c>
      <c r="J152" s="30">
        <v>15000</v>
      </c>
      <c r="K152" s="29">
        <v>400566</v>
      </c>
      <c r="L152" s="52">
        <v>15000</v>
      </c>
      <c r="M152" s="4">
        <v>15000</v>
      </c>
      <c r="N152" s="29">
        <v>370566</v>
      </c>
      <c r="O152" s="41">
        <v>15440.25</v>
      </c>
      <c r="P152"/>
      <c r="Q152"/>
      <c r="R152"/>
    </row>
    <row r="153" spans="1:18" x14ac:dyDescent="0.25">
      <c r="A153" s="28" t="s">
        <v>151</v>
      </c>
      <c r="B153" s="10" t="s">
        <v>288</v>
      </c>
      <c r="C153" s="3" t="s">
        <v>297</v>
      </c>
      <c r="D153" s="32">
        <v>1875300</v>
      </c>
      <c r="E153" s="33">
        <v>187530</v>
      </c>
      <c r="F153" s="33">
        <v>15000</v>
      </c>
      <c r="G153" s="32">
        <v>2077830</v>
      </c>
      <c r="H153" s="32">
        <v>1662264</v>
      </c>
      <c r="I153" s="33">
        <v>415566</v>
      </c>
      <c r="J153" s="33">
        <v>15000</v>
      </c>
      <c r="K153" s="32">
        <v>400566</v>
      </c>
      <c r="L153" s="52">
        <v>15000</v>
      </c>
      <c r="M153" s="4">
        <v>15000</v>
      </c>
      <c r="N153" s="32">
        <v>370566</v>
      </c>
      <c r="O153" s="7">
        <v>15440.25</v>
      </c>
      <c r="P153"/>
      <c r="Q153"/>
      <c r="R153"/>
    </row>
    <row r="154" spans="1:18" x14ac:dyDescent="0.25">
      <c r="A154" s="27" t="s">
        <v>152</v>
      </c>
      <c r="B154" s="10" t="s">
        <v>278</v>
      </c>
      <c r="C154" s="2" t="s">
        <v>297</v>
      </c>
      <c r="D154" s="29">
        <v>1893300</v>
      </c>
      <c r="E154" s="30">
        <v>189330</v>
      </c>
      <c r="F154" s="30">
        <v>15000</v>
      </c>
      <c r="G154" s="29">
        <v>2097630</v>
      </c>
      <c r="H154" s="29">
        <v>1678104</v>
      </c>
      <c r="I154" s="30">
        <v>419526</v>
      </c>
      <c r="J154" s="30">
        <v>15000</v>
      </c>
      <c r="K154" s="29">
        <v>404526</v>
      </c>
      <c r="L154" s="52">
        <v>15000</v>
      </c>
      <c r="M154" s="4">
        <v>15000</v>
      </c>
      <c r="N154" s="29">
        <v>374526</v>
      </c>
      <c r="O154" s="41">
        <v>15605.25</v>
      </c>
      <c r="P154"/>
      <c r="Q154"/>
      <c r="R154"/>
    </row>
    <row r="155" spans="1:18" x14ac:dyDescent="0.25">
      <c r="A155" s="28" t="s">
        <v>153</v>
      </c>
      <c r="B155" s="10" t="s">
        <v>288</v>
      </c>
      <c r="C155" s="3" t="s">
        <v>297</v>
      </c>
      <c r="D155" s="32">
        <v>1875300</v>
      </c>
      <c r="E155" s="33">
        <v>187530</v>
      </c>
      <c r="F155" s="33">
        <v>15000</v>
      </c>
      <c r="G155" s="32">
        <v>2077830</v>
      </c>
      <c r="H155" s="32">
        <v>1662264</v>
      </c>
      <c r="I155" s="33">
        <v>415566</v>
      </c>
      <c r="J155" s="33">
        <v>15000</v>
      </c>
      <c r="K155" s="32">
        <v>400566</v>
      </c>
      <c r="L155" s="52">
        <v>15000</v>
      </c>
      <c r="M155" s="4">
        <v>15000</v>
      </c>
      <c r="N155" s="32">
        <v>370566</v>
      </c>
      <c r="O155" s="7">
        <v>15440.25</v>
      </c>
      <c r="P155"/>
      <c r="Q155"/>
      <c r="R155"/>
    </row>
    <row r="156" spans="1:18" x14ac:dyDescent="0.25">
      <c r="A156" s="27" t="s">
        <v>154</v>
      </c>
      <c r="B156" s="10" t="s">
        <v>288</v>
      </c>
      <c r="C156" s="2" t="s">
        <v>297</v>
      </c>
      <c r="D156" s="29">
        <v>1875300</v>
      </c>
      <c r="E156" s="30">
        <v>187530</v>
      </c>
      <c r="F156" s="30">
        <v>15000</v>
      </c>
      <c r="G156" s="29">
        <v>2077830</v>
      </c>
      <c r="H156" s="29">
        <v>1662264</v>
      </c>
      <c r="I156" s="30">
        <v>415566</v>
      </c>
      <c r="J156" s="30">
        <v>15000</v>
      </c>
      <c r="K156" s="29">
        <v>400566</v>
      </c>
      <c r="L156" s="52">
        <v>15000</v>
      </c>
      <c r="M156" s="4">
        <v>15000</v>
      </c>
      <c r="N156" s="29">
        <v>370566</v>
      </c>
      <c r="O156" s="41">
        <v>15440.25</v>
      </c>
      <c r="P156"/>
      <c r="Q156"/>
      <c r="R156"/>
    </row>
    <row r="157" spans="1:18" x14ac:dyDescent="0.25">
      <c r="A157" s="28" t="s">
        <v>155</v>
      </c>
      <c r="B157" s="10" t="s">
        <v>289</v>
      </c>
      <c r="C157" s="3" t="s">
        <v>297</v>
      </c>
      <c r="D157" s="32">
        <v>2103300</v>
      </c>
      <c r="E157" s="33">
        <v>210330</v>
      </c>
      <c r="F157" s="33">
        <v>15000</v>
      </c>
      <c r="G157" s="32">
        <v>2328630</v>
      </c>
      <c r="H157" s="32">
        <v>1862904</v>
      </c>
      <c r="I157" s="33">
        <v>465726</v>
      </c>
      <c r="J157" s="33">
        <v>15000</v>
      </c>
      <c r="K157" s="32">
        <v>450726</v>
      </c>
      <c r="L157" s="52">
        <v>15000</v>
      </c>
      <c r="M157" s="4">
        <v>15000</v>
      </c>
      <c r="N157" s="32">
        <v>420726</v>
      </c>
      <c r="O157" s="7">
        <v>17530.25</v>
      </c>
      <c r="P157"/>
      <c r="Q157"/>
      <c r="R157"/>
    </row>
    <row r="158" spans="1:18" x14ac:dyDescent="0.25">
      <c r="A158" s="27" t="s">
        <v>156</v>
      </c>
      <c r="B158" s="10" t="s">
        <v>285</v>
      </c>
      <c r="C158" s="2" t="s">
        <v>297</v>
      </c>
      <c r="D158" s="29">
        <v>1887300</v>
      </c>
      <c r="E158" s="30">
        <v>188730</v>
      </c>
      <c r="F158" s="30">
        <v>15000</v>
      </c>
      <c r="G158" s="29">
        <v>2091030</v>
      </c>
      <c r="H158" s="29">
        <v>1672824</v>
      </c>
      <c r="I158" s="30">
        <v>418206</v>
      </c>
      <c r="J158" s="30">
        <v>15000</v>
      </c>
      <c r="K158" s="29">
        <v>403206</v>
      </c>
      <c r="L158" s="52">
        <v>15000</v>
      </c>
      <c r="M158" s="4">
        <v>15000</v>
      </c>
      <c r="N158" s="29">
        <v>373206</v>
      </c>
      <c r="O158" s="41">
        <v>15550.25</v>
      </c>
      <c r="P158"/>
      <c r="Q158"/>
      <c r="R158"/>
    </row>
    <row r="159" spans="1:18" x14ac:dyDescent="0.25">
      <c r="A159" s="28" t="s">
        <v>157</v>
      </c>
      <c r="B159" s="10" t="s">
        <v>285</v>
      </c>
      <c r="C159" s="3" t="s">
        <v>297</v>
      </c>
      <c r="D159" s="32">
        <v>1887300</v>
      </c>
      <c r="E159" s="33">
        <v>188730</v>
      </c>
      <c r="F159" s="33">
        <v>15000</v>
      </c>
      <c r="G159" s="32">
        <v>2091030</v>
      </c>
      <c r="H159" s="32">
        <v>1672824</v>
      </c>
      <c r="I159" s="33">
        <v>418206</v>
      </c>
      <c r="J159" s="33">
        <v>15000</v>
      </c>
      <c r="K159" s="32">
        <v>403206</v>
      </c>
      <c r="L159" s="52">
        <v>15000</v>
      </c>
      <c r="M159" s="4">
        <v>15000</v>
      </c>
      <c r="N159" s="32">
        <v>373206</v>
      </c>
      <c r="O159" s="7">
        <v>15550.25</v>
      </c>
      <c r="P159"/>
      <c r="Q159"/>
      <c r="R159"/>
    </row>
    <row r="160" spans="1:18" x14ac:dyDescent="0.25">
      <c r="A160" s="27" t="s">
        <v>158</v>
      </c>
      <c r="B160" s="10" t="s">
        <v>285</v>
      </c>
      <c r="C160" s="2" t="s">
        <v>297</v>
      </c>
      <c r="D160" s="29">
        <v>1887300</v>
      </c>
      <c r="E160" s="30">
        <v>188730</v>
      </c>
      <c r="F160" s="30">
        <v>15000</v>
      </c>
      <c r="G160" s="29">
        <v>2091030</v>
      </c>
      <c r="H160" s="29">
        <v>1672824</v>
      </c>
      <c r="I160" s="30">
        <v>418206</v>
      </c>
      <c r="J160" s="30">
        <v>15000</v>
      </c>
      <c r="K160" s="29">
        <v>403206</v>
      </c>
      <c r="L160" s="52">
        <v>15000</v>
      </c>
      <c r="M160" s="4">
        <v>15000</v>
      </c>
      <c r="N160" s="29">
        <v>373206</v>
      </c>
      <c r="O160" s="41">
        <v>15550.25</v>
      </c>
      <c r="P160"/>
      <c r="Q160"/>
      <c r="R160"/>
    </row>
    <row r="161" spans="1:18" x14ac:dyDescent="0.25">
      <c r="A161" s="28" t="s">
        <v>159</v>
      </c>
      <c r="B161" s="10" t="s">
        <v>285</v>
      </c>
      <c r="C161" s="3" t="s">
        <v>297</v>
      </c>
      <c r="D161" s="32">
        <v>1887300</v>
      </c>
      <c r="E161" s="33">
        <v>188730</v>
      </c>
      <c r="F161" s="33">
        <v>15000</v>
      </c>
      <c r="G161" s="32">
        <v>2091030</v>
      </c>
      <c r="H161" s="32">
        <v>1672824</v>
      </c>
      <c r="I161" s="33">
        <v>418206</v>
      </c>
      <c r="J161" s="33">
        <v>15000</v>
      </c>
      <c r="K161" s="32">
        <v>403206</v>
      </c>
      <c r="L161" s="52">
        <v>15000</v>
      </c>
      <c r="M161" s="4">
        <v>15000</v>
      </c>
      <c r="N161" s="32">
        <v>373206</v>
      </c>
      <c r="O161" s="7">
        <v>15550.25</v>
      </c>
      <c r="P161"/>
      <c r="Q161"/>
      <c r="R161"/>
    </row>
    <row r="162" spans="1:18" x14ac:dyDescent="0.25">
      <c r="A162" s="27" t="s">
        <v>160</v>
      </c>
      <c r="B162" s="10" t="s">
        <v>285</v>
      </c>
      <c r="C162" s="2" t="s">
        <v>297</v>
      </c>
      <c r="D162" s="29">
        <v>1887300</v>
      </c>
      <c r="E162" s="30">
        <v>188730</v>
      </c>
      <c r="F162" s="30">
        <v>15000</v>
      </c>
      <c r="G162" s="29">
        <v>2091030</v>
      </c>
      <c r="H162" s="29">
        <v>1672824</v>
      </c>
      <c r="I162" s="30">
        <v>418206</v>
      </c>
      <c r="J162" s="30">
        <v>15000</v>
      </c>
      <c r="K162" s="29">
        <v>403206</v>
      </c>
      <c r="L162" s="52">
        <v>15000</v>
      </c>
      <c r="M162" s="4">
        <v>15000</v>
      </c>
      <c r="N162" s="29">
        <v>373206</v>
      </c>
      <c r="O162" s="41">
        <v>15550.25</v>
      </c>
      <c r="P162"/>
      <c r="Q162"/>
      <c r="R162"/>
    </row>
    <row r="163" spans="1:18" x14ac:dyDescent="0.25">
      <c r="A163" s="28" t="s">
        <v>161</v>
      </c>
      <c r="B163" s="10" t="s">
        <v>285</v>
      </c>
      <c r="C163" s="3" t="s">
        <v>297</v>
      </c>
      <c r="D163" s="32">
        <v>1887300</v>
      </c>
      <c r="E163" s="33">
        <v>188730</v>
      </c>
      <c r="F163" s="33">
        <v>15000</v>
      </c>
      <c r="G163" s="32">
        <v>2091030</v>
      </c>
      <c r="H163" s="32">
        <v>1672824</v>
      </c>
      <c r="I163" s="33">
        <v>418206</v>
      </c>
      <c r="J163" s="33">
        <v>15000</v>
      </c>
      <c r="K163" s="32">
        <v>403206</v>
      </c>
      <c r="L163" s="52">
        <v>15000</v>
      </c>
      <c r="M163" s="4">
        <v>15000</v>
      </c>
      <c r="N163" s="32">
        <v>373206</v>
      </c>
      <c r="O163" s="7">
        <v>15550.25</v>
      </c>
      <c r="P163"/>
      <c r="Q163"/>
      <c r="R163"/>
    </row>
    <row r="164" spans="1:18" x14ac:dyDescent="0.25">
      <c r="A164" s="27" t="s">
        <v>162</v>
      </c>
      <c r="B164" s="10" t="s">
        <v>285</v>
      </c>
      <c r="C164" s="2" t="s">
        <v>297</v>
      </c>
      <c r="D164" s="29">
        <v>1887300</v>
      </c>
      <c r="E164" s="30">
        <v>188730</v>
      </c>
      <c r="F164" s="30">
        <v>15000</v>
      </c>
      <c r="G164" s="29">
        <v>2091030</v>
      </c>
      <c r="H164" s="29">
        <v>1672824</v>
      </c>
      <c r="I164" s="30">
        <v>418206</v>
      </c>
      <c r="J164" s="30">
        <v>15000</v>
      </c>
      <c r="K164" s="29">
        <v>403206</v>
      </c>
      <c r="L164" s="52">
        <v>15000</v>
      </c>
      <c r="M164" s="4">
        <v>15000</v>
      </c>
      <c r="N164" s="29">
        <v>373206</v>
      </c>
      <c r="O164" s="41">
        <v>15550.25</v>
      </c>
      <c r="P164"/>
      <c r="Q164"/>
      <c r="R164"/>
    </row>
    <row r="165" spans="1:18" x14ac:dyDescent="0.25">
      <c r="A165" s="28" t="s">
        <v>163</v>
      </c>
      <c r="B165" s="10" t="s">
        <v>285</v>
      </c>
      <c r="C165" s="3" t="s">
        <v>297</v>
      </c>
      <c r="D165" s="32">
        <v>1887300</v>
      </c>
      <c r="E165" s="33">
        <v>188730</v>
      </c>
      <c r="F165" s="33">
        <v>15000</v>
      </c>
      <c r="G165" s="32">
        <v>2091030</v>
      </c>
      <c r="H165" s="32">
        <v>1672824</v>
      </c>
      <c r="I165" s="33">
        <v>418206</v>
      </c>
      <c r="J165" s="33">
        <v>15000</v>
      </c>
      <c r="K165" s="32">
        <v>403206</v>
      </c>
      <c r="L165" s="52">
        <v>15000</v>
      </c>
      <c r="M165" s="4">
        <v>15000</v>
      </c>
      <c r="N165" s="32">
        <v>373206</v>
      </c>
      <c r="O165" s="7">
        <v>15550.25</v>
      </c>
      <c r="P165"/>
      <c r="Q165"/>
      <c r="R165"/>
    </row>
    <row r="166" spans="1:18" x14ac:dyDescent="0.25">
      <c r="A166" s="27" t="s">
        <v>164</v>
      </c>
      <c r="B166" s="10" t="s">
        <v>280</v>
      </c>
      <c r="C166" s="2" t="s">
        <v>297</v>
      </c>
      <c r="D166" s="29">
        <v>1897300</v>
      </c>
      <c r="E166" s="30">
        <v>189730</v>
      </c>
      <c r="F166" s="30">
        <v>15000</v>
      </c>
      <c r="G166" s="29">
        <v>2102030</v>
      </c>
      <c r="H166" s="29">
        <v>1681624</v>
      </c>
      <c r="I166" s="30">
        <v>420406</v>
      </c>
      <c r="J166" s="30">
        <v>15000</v>
      </c>
      <c r="K166" s="29">
        <v>405406</v>
      </c>
      <c r="L166" s="52">
        <v>15000</v>
      </c>
      <c r="M166" s="4">
        <v>15000</v>
      </c>
      <c r="N166" s="29">
        <v>375406</v>
      </c>
      <c r="O166" s="41">
        <v>15641.916666666666</v>
      </c>
      <c r="P166"/>
      <c r="Q166"/>
      <c r="R166"/>
    </row>
    <row r="167" spans="1:18" x14ac:dyDescent="0.25">
      <c r="A167" s="28" t="s">
        <v>165</v>
      </c>
      <c r="B167" s="10" t="s">
        <v>285</v>
      </c>
      <c r="C167" s="3" t="s">
        <v>297</v>
      </c>
      <c r="D167" s="32">
        <v>1815300</v>
      </c>
      <c r="E167" s="33">
        <v>181530</v>
      </c>
      <c r="F167" s="33">
        <v>15000</v>
      </c>
      <c r="G167" s="32">
        <v>2011830</v>
      </c>
      <c r="H167" s="32">
        <v>1609464</v>
      </c>
      <c r="I167" s="33">
        <v>402366</v>
      </c>
      <c r="J167" s="33">
        <v>15000</v>
      </c>
      <c r="K167" s="32">
        <v>387366</v>
      </c>
      <c r="L167" s="52">
        <v>15000</v>
      </c>
      <c r="M167" s="4">
        <v>15000</v>
      </c>
      <c r="N167" s="32">
        <v>357366</v>
      </c>
      <c r="O167" s="7">
        <v>14890.25</v>
      </c>
      <c r="P167"/>
      <c r="Q167"/>
      <c r="R167"/>
    </row>
    <row r="168" spans="1:18" x14ac:dyDescent="0.25">
      <c r="A168" s="27" t="s">
        <v>166</v>
      </c>
      <c r="B168" s="10" t="s">
        <v>285</v>
      </c>
      <c r="C168" s="2" t="s">
        <v>297</v>
      </c>
      <c r="D168" s="29">
        <v>1815300</v>
      </c>
      <c r="E168" s="30">
        <v>181530</v>
      </c>
      <c r="F168" s="30">
        <v>15000</v>
      </c>
      <c r="G168" s="29">
        <v>2011830</v>
      </c>
      <c r="H168" s="29">
        <v>1609464</v>
      </c>
      <c r="I168" s="30">
        <v>402366</v>
      </c>
      <c r="J168" s="30">
        <v>15000</v>
      </c>
      <c r="K168" s="29">
        <v>387366</v>
      </c>
      <c r="L168" s="52">
        <v>15000</v>
      </c>
      <c r="M168" s="4">
        <v>15000</v>
      </c>
      <c r="N168" s="29">
        <v>357366</v>
      </c>
      <c r="O168" s="41">
        <v>14890.25</v>
      </c>
      <c r="P168"/>
      <c r="Q168"/>
      <c r="R168"/>
    </row>
    <row r="169" spans="1:18" x14ac:dyDescent="0.25">
      <c r="A169" s="28" t="s">
        <v>167</v>
      </c>
      <c r="B169" s="10" t="s">
        <v>280</v>
      </c>
      <c r="C169" s="3" t="s">
        <v>297</v>
      </c>
      <c r="D169" s="32">
        <v>1897300</v>
      </c>
      <c r="E169" s="33">
        <v>189730</v>
      </c>
      <c r="F169" s="33">
        <v>15000</v>
      </c>
      <c r="G169" s="32">
        <v>2102030</v>
      </c>
      <c r="H169" s="32">
        <v>1681624</v>
      </c>
      <c r="I169" s="33">
        <v>420406</v>
      </c>
      <c r="J169" s="33">
        <v>15000</v>
      </c>
      <c r="K169" s="32">
        <v>405406</v>
      </c>
      <c r="L169" s="52">
        <v>15000</v>
      </c>
      <c r="M169" s="4">
        <v>15000</v>
      </c>
      <c r="N169" s="32">
        <v>375406</v>
      </c>
      <c r="O169" s="7">
        <v>15641.916666666666</v>
      </c>
      <c r="P169"/>
      <c r="Q169"/>
      <c r="R169"/>
    </row>
    <row r="170" spans="1:18" x14ac:dyDescent="0.25">
      <c r="A170" s="27" t="s">
        <v>168</v>
      </c>
      <c r="B170" s="10" t="s">
        <v>285</v>
      </c>
      <c r="C170" s="2" t="s">
        <v>297</v>
      </c>
      <c r="D170" s="29">
        <v>1887300</v>
      </c>
      <c r="E170" s="30">
        <v>188730</v>
      </c>
      <c r="F170" s="30">
        <v>15000</v>
      </c>
      <c r="G170" s="29">
        <v>2091030</v>
      </c>
      <c r="H170" s="29">
        <v>1672824</v>
      </c>
      <c r="I170" s="30">
        <v>418206</v>
      </c>
      <c r="J170" s="30">
        <v>15000</v>
      </c>
      <c r="K170" s="29">
        <v>403206</v>
      </c>
      <c r="L170" s="52">
        <v>15000</v>
      </c>
      <c r="M170" s="4">
        <v>15000</v>
      </c>
      <c r="N170" s="29">
        <v>373206</v>
      </c>
      <c r="O170" s="41">
        <v>15550.25</v>
      </c>
      <c r="P170"/>
      <c r="Q170"/>
      <c r="R170"/>
    </row>
    <row r="171" spans="1:18" x14ac:dyDescent="0.25">
      <c r="A171" s="28" t="s">
        <v>169</v>
      </c>
      <c r="B171" s="10" t="s">
        <v>285</v>
      </c>
      <c r="C171" s="3" t="s">
        <v>297</v>
      </c>
      <c r="D171" s="32">
        <v>1887300</v>
      </c>
      <c r="E171" s="33">
        <v>188730</v>
      </c>
      <c r="F171" s="33">
        <v>15000</v>
      </c>
      <c r="G171" s="32">
        <v>2091030</v>
      </c>
      <c r="H171" s="32">
        <v>1672824</v>
      </c>
      <c r="I171" s="33">
        <v>418206</v>
      </c>
      <c r="J171" s="33">
        <v>15000</v>
      </c>
      <c r="K171" s="32">
        <v>403206</v>
      </c>
      <c r="L171" s="52">
        <v>15000</v>
      </c>
      <c r="M171" s="4">
        <v>15000</v>
      </c>
      <c r="N171" s="32">
        <v>373206</v>
      </c>
      <c r="O171" s="7">
        <v>15550.25</v>
      </c>
      <c r="P171"/>
      <c r="Q171"/>
      <c r="R171"/>
    </row>
    <row r="172" spans="1:18" x14ac:dyDescent="0.25">
      <c r="A172" s="27" t="s">
        <v>170</v>
      </c>
      <c r="B172" s="10" t="s">
        <v>285</v>
      </c>
      <c r="C172" s="2" t="s">
        <v>297</v>
      </c>
      <c r="D172" s="29">
        <v>1887300</v>
      </c>
      <c r="E172" s="30">
        <v>188730</v>
      </c>
      <c r="F172" s="30">
        <v>15000</v>
      </c>
      <c r="G172" s="29">
        <v>2091030</v>
      </c>
      <c r="H172" s="29">
        <v>1672824</v>
      </c>
      <c r="I172" s="30">
        <v>418206</v>
      </c>
      <c r="J172" s="30">
        <v>15000</v>
      </c>
      <c r="K172" s="29">
        <v>403206</v>
      </c>
      <c r="L172" s="52">
        <v>15000</v>
      </c>
      <c r="M172" s="4">
        <v>15000</v>
      </c>
      <c r="N172" s="29">
        <v>373206</v>
      </c>
      <c r="O172" s="41">
        <v>15550.25</v>
      </c>
      <c r="P172"/>
      <c r="Q172"/>
      <c r="R172"/>
    </row>
    <row r="173" spans="1:18" x14ac:dyDescent="0.25">
      <c r="A173" s="28" t="s">
        <v>171</v>
      </c>
      <c r="B173" s="10" t="s">
        <v>285</v>
      </c>
      <c r="C173" s="3" t="s">
        <v>297</v>
      </c>
      <c r="D173" s="32">
        <v>1887300</v>
      </c>
      <c r="E173" s="33">
        <v>188730</v>
      </c>
      <c r="F173" s="33">
        <v>15000</v>
      </c>
      <c r="G173" s="32">
        <v>2091030</v>
      </c>
      <c r="H173" s="32">
        <v>1672824</v>
      </c>
      <c r="I173" s="33">
        <v>418206</v>
      </c>
      <c r="J173" s="33">
        <v>15000</v>
      </c>
      <c r="K173" s="32">
        <v>403206</v>
      </c>
      <c r="L173" s="52">
        <v>15000</v>
      </c>
      <c r="M173" s="4">
        <v>15000</v>
      </c>
      <c r="N173" s="32">
        <v>373206</v>
      </c>
      <c r="O173" s="7">
        <v>15550.25</v>
      </c>
    </row>
    <row r="174" spans="1:18" x14ac:dyDescent="0.25">
      <c r="A174" s="27" t="s">
        <v>172</v>
      </c>
      <c r="B174" s="10" t="s">
        <v>285</v>
      </c>
      <c r="C174" s="2" t="s">
        <v>297</v>
      </c>
      <c r="D174" s="29">
        <v>1887300</v>
      </c>
      <c r="E174" s="30">
        <v>188730</v>
      </c>
      <c r="F174" s="30">
        <v>15000</v>
      </c>
      <c r="G174" s="29">
        <v>2091030</v>
      </c>
      <c r="H174" s="29">
        <v>1672824</v>
      </c>
      <c r="I174" s="30">
        <v>418206</v>
      </c>
      <c r="J174" s="30">
        <v>15000</v>
      </c>
      <c r="K174" s="29">
        <v>403206</v>
      </c>
      <c r="L174" s="52">
        <v>15000</v>
      </c>
      <c r="M174" s="4">
        <v>15000</v>
      </c>
      <c r="N174" s="29">
        <v>373206</v>
      </c>
      <c r="O174" s="41">
        <v>15550.25</v>
      </c>
    </row>
    <row r="175" spans="1:18" x14ac:dyDescent="0.25">
      <c r="A175" s="28" t="s">
        <v>173</v>
      </c>
      <c r="B175" s="10" t="s">
        <v>285</v>
      </c>
      <c r="C175" s="3" t="s">
        <v>297</v>
      </c>
      <c r="D175" s="32">
        <v>1887300</v>
      </c>
      <c r="E175" s="33">
        <v>188730</v>
      </c>
      <c r="F175" s="33">
        <v>15000</v>
      </c>
      <c r="G175" s="32">
        <v>2091030</v>
      </c>
      <c r="H175" s="32">
        <v>1672824</v>
      </c>
      <c r="I175" s="33">
        <v>418206</v>
      </c>
      <c r="J175" s="33">
        <v>15000</v>
      </c>
      <c r="K175" s="32">
        <v>403206</v>
      </c>
      <c r="L175" s="52">
        <v>15000</v>
      </c>
      <c r="M175" s="4">
        <v>15000</v>
      </c>
      <c r="N175" s="32">
        <v>373206</v>
      </c>
      <c r="O175" s="7">
        <v>15550.25</v>
      </c>
    </row>
    <row r="176" spans="1:18" x14ac:dyDescent="0.25">
      <c r="A176" s="27" t="s">
        <v>174</v>
      </c>
      <c r="B176" s="10" t="s">
        <v>285</v>
      </c>
      <c r="C176" s="2" t="s">
        <v>297</v>
      </c>
      <c r="D176" s="29">
        <v>1815300</v>
      </c>
      <c r="E176" s="30">
        <v>181530</v>
      </c>
      <c r="F176" s="30">
        <v>15000</v>
      </c>
      <c r="G176" s="29">
        <v>2011830</v>
      </c>
      <c r="H176" s="29">
        <v>1609464</v>
      </c>
      <c r="I176" s="30">
        <v>402366</v>
      </c>
      <c r="J176" s="30">
        <v>15000</v>
      </c>
      <c r="K176" s="29">
        <v>387366</v>
      </c>
      <c r="L176" s="52">
        <v>15000</v>
      </c>
      <c r="M176" s="4">
        <v>15000</v>
      </c>
      <c r="N176" s="29">
        <v>357366</v>
      </c>
      <c r="O176" s="41">
        <v>14890.25</v>
      </c>
    </row>
    <row r="177" spans="1:15" x14ac:dyDescent="0.25">
      <c r="A177" s="28" t="s">
        <v>175</v>
      </c>
      <c r="B177" s="10" t="s">
        <v>285</v>
      </c>
      <c r="C177" s="3" t="s">
        <v>297</v>
      </c>
      <c r="D177" s="32">
        <v>1815300</v>
      </c>
      <c r="E177" s="33">
        <v>181530</v>
      </c>
      <c r="F177" s="33">
        <v>15000</v>
      </c>
      <c r="G177" s="32">
        <v>2011830</v>
      </c>
      <c r="H177" s="32">
        <v>1609464</v>
      </c>
      <c r="I177" s="33">
        <v>402366</v>
      </c>
      <c r="J177" s="33">
        <v>15000</v>
      </c>
      <c r="K177" s="32">
        <v>387366</v>
      </c>
      <c r="L177" s="52">
        <v>15000</v>
      </c>
      <c r="M177" s="4">
        <v>15000</v>
      </c>
      <c r="N177" s="32">
        <v>357366</v>
      </c>
      <c r="O177" s="7">
        <v>14890.25</v>
      </c>
    </row>
    <row r="178" spans="1:15" x14ac:dyDescent="0.25">
      <c r="A178" s="27" t="s">
        <v>176</v>
      </c>
      <c r="B178" s="10" t="s">
        <v>285</v>
      </c>
      <c r="C178" s="2" t="s">
        <v>297</v>
      </c>
      <c r="D178" s="29">
        <v>1815300</v>
      </c>
      <c r="E178" s="30">
        <v>181530</v>
      </c>
      <c r="F178" s="30">
        <v>15000</v>
      </c>
      <c r="G178" s="29">
        <v>2011830</v>
      </c>
      <c r="H178" s="29">
        <v>1609464</v>
      </c>
      <c r="I178" s="30">
        <v>402366</v>
      </c>
      <c r="J178" s="30">
        <v>15000</v>
      </c>
      <c r="K178" s="29">
        <v>387366</v>
      </c>
      <c r="L178" s="52">
        <v>15000</v>
      </c>
      <c r="M178" s="4">
        <v>15000</v>
      </c>
      <c r="N178" s="29">
        <v>357366</v>
      </c>
      <c r="O178" s="41">
        <v>14890.25</v>
      </c>
    </row>
    <row r="179" spans="1:15" x14ac:dyDescent="0.25">
      <c r="A179" s="28" t="s">
        <v>177</v>
      </c>
      <c r="B179" s="10" t="s">
        <v>285</v>
      </c>
      <c r="C179" s="3" t="s">
        <v>297</v>
      </c>
      <c r="D179" s="32">
        <v>1815300</v>
      </c>
      <c r="E179" s="33">
        <v>181530</v>
      </c>
      <c r="F179" s="33">
        <v>15000</v>
      </c>
      <c r="G179" s="32">
        <v>2011830</v>
      </c>
      <c r="H179" s="32">
        <v>1609464</v>
      </c>
      <c r="I179" s="33">
        <v>402366</v>
      </c>
      <c r="J179" s="33">
        <v>15000</v>
      </c>
      <c r="K179" s="32">
        <v>387366</v>
      </c>
      <c r="L179" s="52">
        <v>15000</v>
      </c>
      <c r="M179" s="4">
        <v>15000</v>
      </c>
      <c r="N179" s="32">
        <v>357366</v>
      </c>
      <c r="O179" s="7">
        <v>14890.25</v>
      </c>
    </row>
    <row r="180" spans="1:15" x14ac:dyDescent="0.25">
      <c r="A180" s="27" t="s">
        <v>178</v>
      </c>
      <c r="B180" s="10" t="s">
        <v>285</v>
      </c>
      <c r="C180" s="2" t="s">
        <v>297</v>
      </c>
      <c r="D180" s="29">
        <v>1815300</v>
      </c>
      <c r="E180" s="30">
        <v>181530</v>
      </c>
      <c r="F180" s="30">
        <v>15000</v>
      </c>
      <c r="G180" s="29">
        <v>2011830</v>
      </c>
      <c r="H180" s="29">
        <v>1609464</v>
      </c>
      <c r="I180" s="30">
        <v>402366</v>
      </c>
      <c r="J180" s="30">
        <v>15000</v>
      </c>
      <c r="K180" s="29">
        <v>387366</v>
      </c>
      <c r="L180" s="52">
        <v>15000</v>
      </c>
      <c r="M180" s="4">
        <v>15000</v>
      </c>
      <c r="N180" s="29">
        <v>357366</v>
      </c>
      <c r="O180" s="41">
        <v>14890.25</v>
      </c>
    </row>
    <row r="181" spans="1:15" x14ac:dyDescent="0.25">
      <c r="A181" s="28" t="s">
        <v>179</v>
      </c>
      <c r="B181" s="10" t="s">
        <v>285</v>
      </c>
      <c r="C181" s="3" t="s">
        <v>297</v>
      </c>
      <c r="D181" s="32">
        <v>1824300</v>
      </c>
      <c r="E181" s="33">
        <v>182430</v>
      </c>
      <c r="F181" s="33">
        <v>15000</v>
      </c>
      <c r="G181" s="32">
        <v>2021730</v>
      </c>
      <c r="H181" s="32">
        <v>1617384</v>
      </c>
      <c r="I181" s="33">
        <v>404346</v>
      </c>
      <c r="J181" s="33">
        <v>15000</v>
      </c>
      <c r="K181" s="32">
        <v>389346</v>
      </c>
      <c r="L181" s="52">
        <v>15000</v>
      </c>
      <c r="M181" s="4">
        <v>15000</v>
      </c>
      <c r="N181" s="32">
        <v>359346</v>
      </c>
      <c r="O181" s="7">
        <v>14972.75</v>
      </c>
    </row>
    <row r="182" spans="1:15" x14ac:dyDescent="0.25">
      <c r="A182" s="27" t="s">
        <v>180</v>
      </c>
      <c r="B182" s="10" t="s">
        <v>285</v>
      </c>
      <c r="C182" s="2" t="s">
        <v>297</v>
      </c>
      <c r="D182" s="29">
        <v>1824300</v>
      </c>
      <c r="E182" s="30">
        <v>182430</v>
      </c>
      <c r="F182" s="30">
        <v>15000</v>
      </c>
      <c r="G182" s="29">
        <v>2021730</v>
      </c>
      <c r="H182" s="29">
        <v>1617384</v>
      </c>
      <c r="I182" s="30">
        <v>404346</v>
      </c>
      <c r="J182" s="30">
        <v>15000</v>
      </c>
      <c r="K182" s="29">
        <v>389346</v>
      </c>
      <c r="L182" s="52">
        <v>15000</v>
      </c>
      <c r="M182" s="4">
        <v>15000</v>
      </c>
      <c r="N182" s="29">
        <v>359346</v>
      </c>
      <c r="O182" s="41">
        <v>14972.75</v>
      </c>
    </row>
    <row r="183" spans="1:15" x14ac:dyDescent="0.25">
      <c r="A183" s="28" t="s">
        <v>181</v>
      </c>
      <c r="B183" s="10" t="s">
        <v>285</v>
      </c>
      <c r="C183" s="3" t="s">
        <v>297</v>
      </c>
      <c r="D183" s="32">
        <v>1824300</v>
      </c>
      <c r="E183" s="33">
        <v>182430</v>
      </c>
      <c r="F183" s="33">
        <v>15000</v>
      </c>
      <c r="G183" s="32">
        <v>2021730</v>
      </c>
      <c r="H183" s="32">
        <v>1617384</v>
      </c>
      <c r="I183" s="33">
        <v>404346</v>
      </c>
      <c r="J183" s="33">
        <v>15000</v>
      </c>
      <c r="K183" s="32">
        <v>389346</v>
      </c>
      <c r="L183" s="52">
        <v>15000</v>
      </c>
      <c r="M183" s="4">
        <v>15000</v>
      </c>
      <c r="N183" s="32">
        <v>359346</v>
      </c>
      <c r="O183" s="7">
        <v>14972.75</v>
      </c>
    </row>
    <row r="184" spans="1:15" x14ac:dyDescent="0.25">
      <c r="A184" s="27" t="s">
        <v>182</v>
      </c>
      <c r="B184" s="10" t="s">
        <v>285</v>
      </c>
      <c r="C184" s="2" t="s">
        <v>297</v>
      </c>
      <c r="D184" s="29">
        <v>1824300</v>
      </c>
      <c r="E184" s="30">
        <v>182430</v>
      </c>
      <c r="F184" s="30">
        <v>15000</v>
      </c>
      <c r="G184" s="29">
        <v>2021730</v>
      </c>
      <c r="H184" s="29">
        <v>1617384</v>
      </c>
      <c r="I184" s="30">
        <v>404346</v>
      </c>
      <c r="J184" s="30">
        <v>15000</v>
      </c>
      <c r="K184" s="29">
        <v>389346</v>
      </c>
      <c r="L184" s="52">
        <v>15000</v>
      </c>
      <c r="M184" s="4">
        <v>15000</v>
      </c>
      <c r="N184" s="29">
        <v>359346</v>
      </c>
      <c r="O184" s="41">
        <v>14972.75</v>
      </c>
    </row>
    <row r="185" spans="1:15" x14ac:dyDescent="0.25">
      <c r="A185" s="28" t="s">
        <v>183</v>
      </c>
      <c r="B185" s="10" t="s">
        <v>285</v>
      </c>
      <c r="C185" s="3" t="s">
        <v>297</v>
      </c>
      <c r="D185" s="32">
        <v>1824300</v>
      </c>
      <c r="E185" s="33">
        <v>182430</v>
      </c>
      <c r="F185" s="33">
        <v>15000</v>
      </c>
      <c r="G185" s="32">
        <v>2021730</v>
      </c>
      <c r="H185" s="32">
        <v>1617384</v>
      </c>
      <c r="I185" s="33">
        <v>404346</v>
      </c>
      <c r="J185" s="33">
        <v>15000</v>
      </c>
      <c r="K185" s="32">
        <v>389346</v>
      </c>
      <c r="L185" s="52">
        <v>15000</v>
      </c>
      <c r="M185" s="4">
        <v>15000</v>
      </c>
      <c r="N185" s="32">
        <v>359346</v>
      </c>
      <c r="O185" s="7">
        <v>14972.75</v>
      </c>
    </row>
    <row r="186" spans="1:15" x14ac:dyDescent="0.25">
      <c r="A186" s="27" t="s">
        <v>184</v>
      </c>
      <c r="B186" s="10" t="s">
        <v>285</v>
      </c>
      <c r="C186" s="2" t="s">
        <v>297</v>
      </c>
      <c r="D186" s="29">
        <v>1824300</v>
      </c>
      <c r="E186" s="30">
        <v>182430</v>
      </c>
      <c r="F186" s="30">
        <v>15000</v>
      </c>
      <c r="G186" s="29">
        <v>2021730</v>
      </c>
      <c r="H186" s="29">
        <v>1617384</v>
      </c>
      <c r="I186" s="30">
        <v>404346</v>
      </c>
      <c r="J186" s="30">
        <v>15000</v>
      </c>
      <c r="K186" s="29">
        <v>389346</v>
      </c>
      <c r="L186" s="52">
        <v>15000</v>
      </c>
      <c r="M186" s="4">
        <v>15000</v>
      </c>
      <c r="N186" s="29">
        <v>359346</v>
      </c>
      <c r="O186" s="41">
        <v>14972.75</v>
      </c>
    </row>
    <row r="187" spans="1:15" x14ac:dyDescent="0.25">
      <c r="A187" s="28" t="s">
        <v>185</v>
      </c>
      <c r="B187" s="10" t="s">
        <v>285</v>
      </c>
      <c r="C187" s="3" t="s">
        <v>297</v>
      </c>
      <c r="D187" s="32">
        <v>1824300</v>
      </c>
      <c r="E187" s="33">
        <v>182430</v>
      </c>
      <c r="F187" s="33">
        <v>15000</v>
      </c>
      <c r="G187" s="32">
        <v>2021730</v>
      </c>
      <c r="H187" s="32">
        <v>1617384</v>
      </c>
      <c r="I187" s="33">
        <v>404346</v>
      </c>
      <c r="J187" s="33">
        <v>15000</v>
      </c>
      <c r="K187" s="32">
        <v>389346</v>
      </c>
      <c r="L187" s="52">
        <v>15000</v>
      </c>
      <c r="M187" s="4">
        <v>15000</v>
      </c>
      <c r="N187" s="32">
        <v>359346</v>
      </c>
      <c r="O187" s="7">
        <v>14972.75</v>
      </c>
    </row>
    <row r="188" spans="1:15" x14ac:dyDescent="0.25">
      <c r="A188" s="27" t="s">
        <v>186</v>
      </c>
      <c r="B188" s="10" t="s">
        <v>285</v>
      </c>
      <c r="C188" s="2" t="s">
        <v>297</v>
      </c>
      <c r="D188" s="29">
        <v>1824300</v>
      </c>
      <c r="E188" s="30">
        <v>182430</v>
      </c>
      <c r="F188" s="30">
        <v>15000</v>
      </c>
      <c r="G188" s="29">
        <v>2021730</v>
      </c>
      <c r="H188" s="29">
        <v>1617384</v>
      </c>
      <c r="I188" s="30">
        <v>404346</v>
      </c>
      <c r="J188" s="30">
        <v>15000</v>
      </c>
      <c r="K188" s="29">
        <v>389346</v>
      </c>
      <c r="L188" s="52">
        <v>15000</v>
      </c>
      <c r="M188" s="4">
        <v>15000</v>
      </c>
      <c r="N188" s="29">
        <v>359346</v>
      </c>
      <c r="O188" s="41">
        <v>14972.75</v>
      </c>
    </row>
    <row r="189" spans="1:15" x14ac:dyDescent="0.25">
      <c r="A189" s="28" t="s">
        <v>187</v>
      </c>
      <c r="B189" s="10" t="s">
        <v>285</v>
      </c>
      <c r="C189" s="3" t="s">
        <v>297</v>
      </c>
      <c r="D189" s="32">
        <v>1824300</v>
      </c>
      <c r="E189" s="33">
        <v>182430</v>
      </c>
      <c r="F189" s="33">
        <v>15000</v>
      </c>
      <c r="G189" s="32">
        <v>2021730</v>
      </c>
      <c r="H189" s="32">
        <v>1617384</v>
      </c>
      <c r="I189" s="33">
        <v>404346</v>
      </c>
      <c r="J189" s="33">
        <v>15000</v>
      </c>
      <c r="K189" s="32">
        <v>389346</v>
      </c>
      <c r="L189" s="52">
        <v>15000</v>
      </c>
      <c r="M189" s="4">
        <v>15000</v>
      </c>
      <c r="N189" s="32">
        <v>359346</v>
      </c>
      <c r="O189" s="7">
        <v>14972.75</v>
      </c>
    </row>
    <row r="190" spans="1:15" x14ac:dyDescent="0.25">
      <c r="A190" s="27" t="s">
        <v>188</v>
      </c>
      <c r="B190" s="10" t="s">
        <v>290</v>
      </c>
      <c r="C190" s="2" t="s">
        <v>297</v>
      </c>
      <c r="D190" s="29"/>
      <c r="E190" s="30">
        <v>0</v>
      </c>
      <c r="F190" s="30"/>
      <c r="G190" s="29"/>
      <c r="H190" s="29">
        <v>0</v>
      </c>
      <c r="I190" s="30">
        <v>0</v>
      </c>
      <c r="J190" s="30"/>
      <c r="K190" s="29">
        <v>0</v>
      </c>
      <c r="L190" s="30"/>
      <c r="M190" s="30"/>
      <c r="N190" s="29">
        <v>0</v>
      </c>
      <c r="O190" s="41">
        <v>0</v>
      </c>
    </row>
    <row r="191" spans="1:15" x14ac:dyDescent="0.25">
      <c r="A191" s="28" t="s">
        <v>189</v>
      </c>
      <c r="B191" s="10" t="s">
        <v>285</v>
      </c>
      <c r="C191" s="3" t="s">
        <v>297</v>
      </c>
      <c r="D191" s="32"/>
      <c r="E191" s="33">
        <v>0</v>
      </c>
      <c r="F191" s="33"/>
      <c r="G191" s="32"/>
      <c r="H191" s="32">
        <v>0</v>
      </c>
      <c r="I191" s="33">
        <v>0</v>
      </c>
      <c r="J191" s="33"/>
      <c r="K191" s="32">
        <v>0</v>
      </c>
      <c r="L191" s="33"/>
      <c r="M191" s="33"/>
      <c r="N191" s="32">
        <v>0</v>
      </c>
      <c r="O191" s="7">
        <v>0</v>
      </c>
    </row>
    <row r="192" spans="1:15" x14ac:dyDescent="0.25">
      <c r="A192" s="27" t="s">
        <v>190</v>
      </c>
      <c r="B192" s="10" t="s">
        <v>285</v>
      </c>
      <c r="C192" s="2" t="s">
        <v>297</v>
      </c>
      <c r="D192" s="29">
        <v>1824300</v>
      </c>
      <c r="E192" s="30">
        <v>182430</v>
      </c>
      <c r="F192" s="30">
        <v>15000</v>
      </c>
      <c r="G192" s="29">
        <v>2021730</v>
      </c>
      <c r="H192" s="29">
        <v>1617384</v>
      </c>
      <c r="I192" s="30">
        <v>404346</v>
      </c>
      <c r="J192" s="30">
        <v>15000</v>
      </c>
      <c r="K192" s="29">
        <v>389346</v>
      </c>
      <c r="L192" s="52">
        <v>15000</v>
      </c>
      <c r="M192" s="4">
        <v>15000</v>
      </c>
      <c r="N192" s="29">
        <v>359346</v>
      </c>
      <c r="O192" s="41">
        <v>14972.75</v>
      </c>
    </row>
    <row r="193" spans="1:15" x14ac:dyDescent="0.25">
      <c r="A193" s="28" t="s">
        <v>191</v>
      </c>
      <c r="B193" s="10" t="s">
        <v>285</v>
      </c>
      <c r="C193" s="3" t="s">
        <v>297</v>
      </c>
      <c r="D193" s="32">
        <v>1824300</v>
      </c>
      <c r="E193" s="33">
        <v>182430</v>
      </c>
      <c r="F193" s="33">
        <v>15000</v>
      </c>
      <c r="G193" s="32">
        <v>2021730</v>
      </c>
      <c r="H193" s="32">
        <v>1617384</v>
      </c>
      <c r="I193" s="33">
        <v>404346</v>
      </c>
      <c r="J193" s="33">
        <v>15000</v>
      </c>
      <c r="K193" s="32">
        <v>389346</v>
      </c>
      <c r="L193" s="52">
        <v>15000</v>
      </c>
      <c r="M193" s="4">
        <v>15000</v>
      </c>
      <c r="N193" s="32">
        <v>359346</v>
      </c>
      <c r="O193" s="7">
        <v>14972.75</v>
      </c>
    </row>
    <row r="194" spans="1:15" x14ac:dyDescent="0.25">
      <c r="A194" s="27" t="s">
        <v>192</v>
      </c>
      <c r="B194" s="10" t="s">
        <v>285</v>
      </c>
      <c r="C194" s="2" t="s">
        <v>297</v>
      </c>
      <c r="D194" s="29">
        <v>1824300</v>
      </c>
      <c r="E194" s="30">
        <v>182430</v>
      </c>
      <c r="F194" s="30">
        <v>15000</v>
      </c>
      <c r="G194" s="29">
        <v>2021730</v>
      </c>
      <c r="H194" s="29">
        <v>1617384</v>
      </c>
      <c r="I194" s="30">
        <v>404346</v>
      </c>
      <c r="J194" s="30">
        <v>15000</v>
      </c>
      <c r="K194" s="29">
        <v>389346</v>
      </c>
      <c r="L194" s="52">
        <v>15000</v>
      </c>
      <c r="M194" s="4">
        <v>15000</v>
      </c>
      <c r="N194" s="29">
        <v>359346</v>
      </c>
      <c r="O194" s="41">
        <v>14972.75</v>
      </c>
    </row>
    <row r="195" spans="1:15" x14ac:dyDescent="0.25">
      <c r="A195" s="28" t="s">
        <v>193</v>
      </c>
      <c r="B195" s="10" t="s">
        <v>285</v>
      </c>
      <c r="C195" s="3" t="s">
        <v>297</v>
      </c>
      <c r="D195" s="32">
        <v>1824300</v>
      </c>
      <c r="E195" s="33">
        <v>182430</v>
      </c>
      <c r="F195" s="33">
        <v>15000</v>
      </c>
      <c r="G195" s="32">
        <v>2021730</v>
      </c>
      <c r="H195" s="32">
        <v>1617384</v>
      </c>
      <c r="I195" s="33">
        <v>404346</v>
      </c>
      <c r="J195" s="33">
        <v>15000</v>
      </c>
      <c r="K195" s="32">
        <v>389346</v>
      </c>
      <c r="L195" s="52">
        <v>15000</v>
      </c>
      <c r="M195" s="4">
        <v>15000</v>
      </c>
      <c r="N195" s="32">
        <v>359346</v>
      </c>
      <c r="O195" s="7">
        <v>14972.75</v>
      </c>
    </row>
    <row r="196" spans="1:15" x14ac:dyDescent="0.25">
      <c r="A196" s="27" t="s">
        <v>194</v>
      </c>
      <c r="B196" s="10" t="s">
        <v>285</v>
      </c>
      <c r="C196" s="2" t="s">
        <v>297</v>
      </c>
      <c r="D196" s="29">
        <v>1869300</v>
      </c>
      <c r="E196" s="30">
        <v>186930</v>
      </c>
      <c r="F196" s="30">
        <v>15000</v>
      </c>
      <c r="G196" s="29">
        <v>2071230</v>
      </c>
      <c r="H196" s="29">
        <v>1656984</v>
      </c>
      <c r="I196" s="30">
        <v>414246</v>
      </c>
      <c r="J196" s="30">
        <v>15000</v>
      </c>
      <c r="K196" s="29">
        <v>399246</v>
      </c>
      <c r="L196" s="52">
        <v>15000</v>
      </c>
      <c r="M196" s="4">
        <v>15000</v>
      </c>
      <c r="N196" s="29">
        <v>369246</v>
      </c>
      <c r="O196" s="41">
        <v>15385.25</v>
      </c>
    </row>
    <row r="197" spans="1:15" x14ac:dyDescent="0.25">
      <c r="A197" s="28" t="s">
        <v>195</v>
      </c>
      <c r="B197" s="10" t="s">
        <v>285</v>
      </c>
      <c r="C197" s="3" t="s">
        <v>297</v>
      </c>
      <c r="D197" s="32">
        <v>1869300</v>
      </c>
      <c r="E197" s="33">
        <v>186930</v>
      </c>
      <c r="F197" s="33">
        <v>15000</v>
      </c>
      <c r="G197" s="32">
        <v>2071230</v>
      </c>
      <c r="H197" s="32">
        <v>1656984</v>
      </c>
      <c r="I197" s="33">
        <v>414246</v>
      </c>
      <c r="J197" s="33">
        <v>15000</v>
      </c>
      <c r="K197" s="32">
        <v>399246</v>
      </c>
      <c r="L197" s="52">
        <v>15000</v>
      </c>
      <c r="M197" s="4">
        <v>15000</v>
      </c>
      <c r="N197" s="32">
        <v>369246</v>
      </c>
      <c r="O197" s="7">
        <v>15385.25</v>
      </c>
    </row>
    <row r="198" spans="1:15" x14ac:dyDescent="0.25">
      <c r="A198" s="27" t="s">
        <v>196</v>
      </c>
      <c r="B198" s="10" t="s">
        <v>291</v>
      </c>
      <c r="C198" s="2" t="s">
        <v>297</v>
      </c>
      <c r="D198" s="29">
        <v>2105600</v>
      </c>
      <c r="E198" s="30">
        <v>210560</v>
      </c>
      <c r="F198" s="30">
        <v>15000</v>
      </c>
      <c r="G198" s="29">
        <v>2331160</v>
      </c>
      <c r="H198" s="29">
        <v>1864928</v>
      </c>
      <c r="I198" s="30">
        <v>466232</v>
      </c>
      <c r="J198" s="30">
        <v>15000</v>
      </c>
      <c r="K198" s="29">
        <v>451232</v>
      </c>
      <c r="L198" s="52">
        <v>15000</v>
      </c>
      <c r="M198" s="4">
        <v>15000</v>
      </c>
      <c r="N198" s="29">
        <v>421232</v>
      </c>
      <c r="O198" s="41">
        <v>17551.333333333332</v>
      </c>
    </row>
    <row r="199" spans="1:15" x14ac:dyDescent="0.25">
      <c r="A199" s="28" t="s">
        <v>197</v>
      </c>
      <c r="B199" s="10" t="s">
        <v>285</v>
      </c>
      <c r="C199" s="3" t="s">
        <v>297</v>
      </c>
      <c r="D199" s="32">
        <v>1869300</v>
      </c>
      <c r="E199" s="33">
        <v>186930</v>
      </c>
      <c r="F199" s="33">
        <v>15000</v>
      </c>
      <c r="G199" s="32">
        <v>2071230</v>
      </c>
      <c r="H199" s="32">
        <v>1656984</v>
      </c>
      <c r="I199" s="33">
        <v>414246</v>
      </c>
      <c r="J199" s="33">
        <v>15000</v>
      </c>
      <c r="K199" s="32">
        <v>399246</v>
      </c>
      <c r="L199" s="52">
        <v>15000</v>
      </c>
      <c r="M199" s="4">
        <v>15000</v>
      </c>
      <c r="N199" s="32">
        <v>369246</v>
      </c>
      <c r="O199" s="7">
        <v>15385.25</v>
      </c>
    </row>
    <row r="200" spans="1:15" x14ac:dyDescent="0.25">
      <c r="A200" s="27" t="s">
        <v>198</v>
      </c>
      <c r="B200" s="10" t="s">
        <v>285</v>
      </c>
      <c r="C200" s="2" t="s">
        <v>297</v>
      </c>
      <c r="D200" s="29">
        <v>1869300</v>
      </c>
      <c r="E200" s="30">
        <v>186930</v>
      </c>
      <c r="F200" s="30">
        <v>15000</v>
      </c>
      <c r="G200" s="29">
        <v>2071230</v>
      </c>
      <c r="H200" s="29">
        <v>1656984</v>
      </c>
      <c r="I200" s="30">
        <v>414246</v>
      </c>
      <c r="J200" s="30">
        <v>15000</v>
      </c>
      <c r="K200" s="29">
        <v>399246</v>
      </c>
      <c r="L200" s="52">
        <v>15000</v>
      </c>
      <c r="M200" s="4">
        <v>15000</v>
      </c>
      <c r="N200" s="29">
        <v>369246</v>
      </c>
      <c r="O200" s="41">
        <v>15385.25</v>
      </c>
    </row>
    <row r="201" spans="1:15" x14ac:dyDescent="0.25">
      <c r="A201" s="28" t="s">
        <v>199</v>
      </c>
      <c r="B201" s="10" t="s">
        <v>285</v>
      </c>
      <c r="C201" s="3" t="s">
        <v>297</v>
      </c>
      <c r="D201" s="32">
        <v>1869300</v>
      </c>
      <c r="E201" s="33">
        <v>186930</v>
      </c>
      <c r="F201" s="33">
        <v>15000</v>
      </c>
      <c r="G201" s="32">
        <v>2071230</v>
      </c>
      <c r="H201" s="32">
        <v>1656984</v>
      </c>
      <c r="I201" s="33">
        <v>414246</v>
      </c>
      <c r="J201" s="33">
        <v>15000</v>
      </c>
      <c r="K201" s="32">
        <v>399246</v>
      </c>
      <c r="L201" s="52">
        <v>15000</v>
      </c>
      <c r="M201" s="4">
        <v>15000</v>
      </c>
      <c r="N201" s="32">
        <v>369246</v>
      </c>
      <c r="O201" s="7">
        <v>15385.25</v>
      </c>
    </row>
    <row r="202" spans="1:15" x14ac:dyDescent="0.25">
      <c r="A202" s="27" t="s">
        <v>200</v>
      </c>
      <c r="B202" s="10" t="s">
        <v>285</v>
      </c>
      <c r="C202" s="2" t="s">
        <v>297</v>
      </c>
      <c r="D202" s="29">
        <v>1869300</v>
      </c>
      <c r="E202" s="30">
        <v>186930</v>
      </c>
      <c r="F202" s="30">
        <v>15000</v>
      </c>
      <c r="G202" s="29">
        <v>2071230</v>
      </c>
      <c r="H202" s="29">
        <v>1656984</v>
      </c>
      <c r="I202" s="30">
        <v>414246</v>
      </c>
      <c r="J202" s="30">
        <v>15000</v>
      </c>
      <c r="K202" s="29">
        <v>399246</v>
      </c>
      <c r="L202" s="52">
        <v>15000</v>
      </c>
      <c r="M202" s="4">
        <v>15000</v>
      </c>
      <c r="N202" s="29">
        <v>369246</v>
      </c>
      <c r="O202" s="41">
        <v>15385.25</v>
      </c>
    </row>
    <row r="203" spans="1:15" x14ac:dyDescent="0.25">
      <c r="A203" s="28" t="s">
        <v>201</v>
      </c>
      <c r="B203" s="10" t="s">
        <v>285</v>
      </c>
      <c r="C203" s="3" t="s">
        <v>297</v>
      </c>
      <c r="D203" s="32">
        <v>1869300</v>
      </c>
      <c r="E203" s="33">
        <v>186930</v>
      </c>
      <c r="F203" s="33">
        <v>15000</v>
      </c>
      <c r="G203" s="32">
        <v>2071230</v>
      </c>
      <c r="H203" s="32">
        <v>1656984</v>
      </c>
      <c r="I203" s="33">
        <v>414246</v>
      </c>
      <c r="J203" s="33">
        <v>15000</v>
      </c>
      <c r="K203" s="32">
        <v>399246</v>
      </c>
      <c r="L203" s="52">
        <v>15000</v>
      </c>
      <c r="M203" s="4">
        <v>15000</v>
      </c>
      <c r="N203" s="32">
        <v>369246</v>
      </c>
      <c r="O203" s="7">
        <v>15385.25</v>
      </c>
    </row>
    <row r="204" spans="1:15" x14ac:dyDescent="0.25">
      <c r="A204" s="27" t="s">
        <v>202</v>
      </c>
      <c r="B204" s="10" t="s">
        <v>277</v>
      </c>
      <c r="C204" s="2" t="s">
        <v>297</v>
      </c>
      <c r="D204" s="29">
        <v>1950900</v>
      </c>
      <c r="E204" s="30">
        <v>195090</v>
      </c>
      <c r="F204" s="30">
        <v>15000</v>
      </c>
      <c r="G204" s="29">
        <v>2160990</v>
      </c>
      <c r="H204" s="29">
        <v>1728792</v>
      </c>
      <c r="I204" s="30">
        <v>432198</v>
      </c>
      <c r="J204" s="30">
        <v>15000</v>
      </c>
      <c r="K204" s="29">
        <v>417198</v>
      </c>
      <c r="L204" s="52">
        <v>15000</v>
      </c>
      <c r="M204" s="4">
        <v>15000</v>
      </c>
      <c r="N204" s="29">
        <v>387198</v>
      </c>
      <c r="O204" s="41">
        <v>16133.25</v>
      </c>
    </row>
    <row r="205" spans="1:15" x14ac:dyDescent="0.25">
      <c r="A205" s="28" t="s">
        <v>203</v>
      </c>
      <c r="B205" s="10" t="s">
        <v>292</v>
      </c>
      <c r="C205" s="3" t="s">
        <v>297</v>
      </c>
      <c r="D205" s="32">
        <v>1860500</v>
      </c>
      <c r="E205" s="33">
        <v>186050</v>
      </c>
      <c r="F205" s="33">
        <v>15000</v>
      </c>
      <c r="G205" s="32">
        <v>2061550</v>
      </c>
      <c r="H205" s="32">
        <v>1649240</v>
      </c>
      <c r="I205" s="33">
        <v>412310</v>
      </c>
      <c r="J205" s="33">
        <v>15000</v>
      </c>
      <c r="K205" s="32">
        <v>397310</v>
      </c>
      <c r="L205" s="52">
        <v>15000</v>
      </c>
      <c r="M205" s="4">
        <v>15000</v>
      </c>
      <c r="N205" s="32">
        <v>367310</v>
      </c>
      <c r="O205" s="7">
        <v>15304.583333333334</v>
      </c>
    </row>
    <row r="206" spans="1:15" x14ac:dyDescent="0.25">
      <c r="A206" s="27" t="s">
        <v>204</v>
      </c>
      <c r="B206" s="10" t="s">
        <v>288</v>
      </c>
      <c r="C206" s="2" t="s">
        <v>297</v>
      </c>
      <c r="D206" s="29">
        <v>1816500</v>
      </c>
      <c r="E206" s="30">
        <v>181650</v>
      </c>
      <c r="F206" s="30">
        <v>15000</v>
      </c>
      <c r="G206" s="29">
        <v>2013150</v>
      </c>
      <c r="H206" s="29">
        <v>1610520</v>
      </c>
      <c r="I206" s="30">
        <v>402630</v>
      </c>
      <c r="J206" s="30">
        <v>15000</v>
      </c>
      <c r="K206" s="29">
        <v>387630</v>
      </c>
      <c r="L206" s="52">
        <v>15000</v>
      </c>
      <c r="M206" s="4">
        <v>15000</v>
      </c>
      <c r="N206" s="29">
        <v>357630</v>
      </c>
      <c r="O206" s="41">
        <v>14901.25</v>
      </c>
    </row>
    <row r="207" spans="1:15" x14ac:dyDescent="0.25">
      <c r="A207" s="28" t="s">
        <v>205</v>
      </c>
      <c r="B207" s="10" t="s">
        <v>280</v>
      </c>
      <c r="C207" s="3" t="s">
        <v>297</v>
      </c>
      <c r="D207" s="32">
        <v>1977300</v>
      </c>
      <c r="E207" s="33">
        <v>197730</v>
      </c>
      <c r="F207" s="33">
        <v>15000</v>
      </c>
      <c r="G207" s="32">
        <v>2190030</v>
      </c>
      <c r="H207" s="32">
        <v>1752024</v>
      </c>
      <c r="I207" s="33">
        <v>438006</v>
      </c>
      <c r="J207" s="33">
        <v>15000</v>
      </c>
      <c r="K207" s="32">
        <v>423006</v>
      </c>
      <c r="L207" s="52">
        <v>15000</v>
      </c>
      <c r="M207" s="4">
        <v>15000</v>
      </c>
      <c r="N207" s="32">
        <v>393006</v>
      </c>
      <c r="O207" s="7">
        <v>16375.25</v>
      </c>
    </row>
    <row r="208" spans="1:15" x14ac:dyDescent="0.25">
      <c r="A208" s="27" t="s">
        <v>206</v>
      </c>
      <c r="B208" s="10" t="s">
        <v>288</v>
      </c>
      <c r="C208" s="2" t="s">
        <v>297</v>
      </c>
      <c r="D208" s="29">
        <v>1816500</v>
      </c>
      <c r="E208" s="30">
        <v>181650</v>
      </c>
      <c r="F208" s="30">
        <v>15000</v>
      </c>
      <c r="G208" s="29">
        <v>2013150</v>
      </c>
      <c r="H208" s="29">
        <v>1610520</v>
      </c>
      <c r="I208" s="30">
        <v>402630</v>
      </c>
      <c r="J208" s="30">
        <v>15000</v>
      </c>
      <c r="K208" s="29">
        <v>387630</v>
      </c>
      <c r="L208" s="52">
        <v>15000</v>
      </c>
      <c r="M208" s="4">
        <v>15000</v>
      </c>
      <c r="N208" s="29">
        <v>357630</v>
      </c>
      <c r="O208" s="41">
        <v>14901.25</v>
      </c>
    </row>
    <row r="209" spans="1:15" x14ac:dyDescent="0.25">
      <c r="A209" s="28" t="s">
        <v>207</v>
      </c>
      <c r="B209" s="10" t="s">
        <v>288</v>
      </c>
      <c r="C209" s="3" t="s">
        <v>297</v>
      </c>
      <c r="D209" s="32">
        <v>1816500</v>
      </c>
      <c r="E209" s="33">
        <v>181650</v>
      </c>
      <c r="F209" s="33">
        <v>15000</v>
      </c>
      <c r="G209" s="32">
        <v>2013150</v>
      </c>
      <c r="H209" s="32">
        <v>1610520</v>
      </c>
      <c r="I209" s="33">
        <v>402630</v>
      </c>
      <c r="J209" s="33">
        <v>15000</v>
      </c>
      <c r="K209" s="32">
        <v>387630</v>
      </c>
      <c r="L209" s="52">
        <v>15000</v>
      </c>
      <c r="M209" s="4">
        <v>15000</v>
      </c>
      <c r="N209" s="32">
        <v>357630</v>
      </c>
      <c r="O209" s="7">
        <v>14901.25</v>
      </c>
    </row>
    <row r="210" spans="1:15" x14ac:dyDescent="0.25">
      <c r="A210" s="27" t="s">
        <v>208</v>
      </c>
      <c r="B210" s="10" t="s">
        <v>293</v>
      </c>
      <c r="C210" s="2" t="s">
        <v>297</v>
      </c>
      <c r="D210" s="29">
        <v>2074800</v>
      </c>
      <c r="E210" s="30">
        <v>207480</v>
      </c>
      <c r="F210" s="30">
        <v>15000</v>
      </c>
      <c r="G210" s="29">
        <v>2297280</v>
      </c>
      <c r="H210" s="29">
        <v>1837824</v>
      </c>
      <c r="I210" s="30">
        <v>459456</v>
      </c>
      <c r="J210" s="30">
        <v>15000</v>
      </c>
      <c r="K210" s="29">
        <v>444456</v>
      </c>
      <c r="L210" s="52">
        <v>15000</v>
      </c>
      <c r="M210" s="4">
        <v>15000</v>
      </c>
      <c r="N210" s="29">
        <v>414456</v>
      </c>
      <c r="O210" s="41">
        <v>17269</v>
      </c>
    </row>
    <row r="211" spans="1:15" x14ac:dyDescent="0.25">
      <c r="A211" s="28" t="s">
        <v>209</v>
      </c>
      <c r="B211" s="10" t="s">
        <v>288</v>
      </c>
      <c r="C211" s="3" t="s">
        <v>297</v>
      </c>
      <c r="D211" s="32">
        <v>1875300</v>
      </c>
      <c r="E211" s="33">
        <v>187530</v>
      </c>
      <c r="F211" s="33">
        <v>15000</v>
      </c>
      <c r="G211" s="32">
        <v>2077830</v>
      </c>
      <c r="H211" s="32">
        <v>1662264</v>
      </c>
      <c r="I211" s="33">
        <v>415566</v>
      </c>
      <c r="J211" s="33">
        <v>15000</v>
      </c>
      <c r="K211" s="32">
        <v>400566</v>
      </c>
      <c r="L211" s="52">
        <v>15000</v>
      </c>
      <c r="M211" s="4">
        <v>15000</v>
      </c>
      <c r="N211" s="32">
        <v>370566</v>
      </c>
      <c r="O211" s="7">
        <v>15440.25</v>
      </c>
    </row>
    <row r="212" spans="1:15" x14ac:dyDescent="0.25">
      <c r="A212" s="27" t="s">
        <v>210</v>
      </c>
      <c r="B212" s="10" t="s">
        <v>288</v>
      </c>
      <c r="C212" s="2" t="s">
        <v>297</v>
      </c>
      <c r="D212" s="29">
        <v>1875300</v>
      </c>
      <c r="E212" s="30">
        <v>187530</v>
      </c>
      <c r="F212" s="30">
        <v>15000</v>
      </c>
      <c r="G212" s="29">
        <v>2077830</v>
      </c>
      <c r="H212" s="29">
        <v>1662264</v>
      </c>
      <c r="I212" s="30">
        <v>415566</v>
      </c>
      <c r="J212" s="30">
        <v>15000</v>
      </c>
      <c r="K212" s="29">
        <v>400566</v>
      </c>
      <c r="L212" s="52">
        <v>15000</v>
      </c>
      <c r="M212" s="4">
        <v>15000</v>
      </c>
      <c r="N212" s="29">
        <v>370566</v>
      </c>
      <c r="O212" s="41">
        <v>15440.25</v>
      </c>
    </row>
    <row r="213" spans="1:15" x14ac:dyDescent="0.25">
      <c r="A213" s="28" t="s">
        <v>211</v>
      </c>
      <c r="B213" s="10" t="s">
        <v>288</v>
      </c>
      <c r="C213" s="3" t="s">
        <v>297</v>
      </c>
      <c r="D213" s="32">
        <v>1875300</v>
      </c>
      <c r="E213" s="33">
        <v>187530</v>
      </c>
      <c r="F213" s="33">
        <v>15000</v>
      </c>
      <c r="G213" s="32">
        <v>2077830</v>
      </c>
      <c r="H213" s="32">
        <v>1662264</v>
      </c>
      <c r="I213" s="33">
        <v>415566</v>
      </c>
      <c r="J213" s="33">
        <v>15000</v>
      </c>
      <c r="K213" s="32">
        <v>400566</v>
      </c>
      <c r="L213" s="52">
        <v>15000</v>
      </c>
      <c r="M213" s="4">
        <v>15000</v>
      </c>
      <c r="N213" s="32">
        <v>370566</v>
      </c>
      <c r="O213" s="7">
        <v>15440.25</v>
      </c>
    </row>
    <row r="214" spans="1:15" x14ac:dyDescent="0.25">
      <c r="A214" s="27" t="s">
        <v>212</v>
      </c>
      <c r="B214" s="10" t="s">
        <v>294</v>
      </c>
      <c r="C214" s="2" t="s">
        <v>297</v>
      </c>
      <c r="D214" s="29">
        <v>1960500</v>
      </c>
      <c r="E214" s="30">
        <v>196050</v>
      </c>
      <c r="F214" s="30">
        <v>15000</v>
      </c>
      <c r="G214" s="29">
        <v>2171550</v>
      </c>
      <c r="H214" s="29">
        <v>1737240</v>
      </c>
      <c r="I214" s="30">
        <v>434310</v>
      </c>
      <c r="J214" s="30">
        <v>15000</v>
      </c>
      <c r="K214" s="29">
        <v>419310</v>
      </c>
      <c r="L214" s="52">
        <v>15000</v>
      </c>
      <c r="M214" s="4">
        <v>15000</v>
      </c>
      <c r="N214" s="29">
        <v>389310</v>
      </c>
      <c r="O214" s="41">
        <v>16221.25</v>
      </c>
    </row>
    <row r="215" spans="1:15" x14ac:dyDescent="0.25">
      <c r="A215" s="28" t="s">
        <v>213</v>
      </c>
      <c r="B215" s="10" t="s">
        <v>288</v>
      </c>
      <c r="C215" s="3" t="s">
        <v>297</v>
      </c>
      <c r="D215" s="32">
        <v>1875300</v>
      </c>
      <c r="E215" s="33">
        <v>187530</v>
      </c>
      <c r="F215" s="33">
        <v>15000</v>
      </c>
      <c r="G215" s="32">
        <v>2077830</v>
      </c>
      <c r="H215" s="32">
        <v>1662264</v>
      </c>
      <c r="I215" s="33">
        <v>415566</v>
      </c>
      <c r="J215" s="33">
        <v>15000</v>
      </c>
      <c r="K215" s="32">
        <v>400566</v>
      </c>
      <c r="L215" s="52">
        <v>15000</v>
      </c>
      <c r="M215" s="4">
        <v>15000</v>
      </c>
      <c r="N215" s="32">
        <v>370566</v>
      </c>
      <c r="O215" s="7">
        <v>15440.25</v>
      </c>
    </row>
    <row r="216" spans="1:15" x14ac:dyDescent="0.25">
      <c r="A216" s="27" t="s">
        <v>214</v>
      </c>
      <c r="B216" s="10" t="s">
        <v>288</v>
      </c>
      <c r="C216" s="2" t="s">
        <v>297</v>
      </c>
      <c r="D216" s="29">
        <v>1875300</v>
      </c>
      <c r="E216" s="30">
        <v>187530</v>
      </c>
      <c r="F216" s="30">
        <v>15000</v>
      </c>
      <c r="G216" s="29">
        <v>2077830</v>
      </c>
      <c r="H216" s="29">
        <v>1662264</v>
      </c>
      <c r="I216" s="30">
        <v>415566</v>
      </c>
      <c r="J216" s="30">
        <v>15000</v>
      </c>
      <c r="K216" s="29">
        <v>400566</v>
      </c>
      <c r="L216" s="52">
        <v>15000</v>
      </c>
      <c r="M216" s="4">
        <v>15000</v>
      </c>
      <c r="N216" s="29">
        <v>370566</v>
      </c>
      <c r="O216" s="41">
        <v>15440.25</v>
      </c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B0D7-FB97-4B8C-8477-04F685CF7AE1}">
  <dimension ref="A1:K27"/>
  <sheetViews>
    <sheetView workbookViewId="0">
      <selection activeCell="N11" sqref="N11"/>
    </sheetView>
  </sheetViews>
  <sheetFormatPr defaultRowHeight="15" x14ac:dyDescent="0.25"/>
  <cols>
    <col min="1" max="1" width="18.5703125" customWidth="1"/>
    <col min="2" max="2" width="14.7109375" customWidth="1"/>
    <col min="3" max="3" width="16.28515625" customWidth="1"/>
    <col min="4" max="4" width="16.42578125" customWidth="1"/>
    <col min="5" max="5" width="8" customWidth="1"/>
    <col min="6" max="6" width="8.28515625" customWidth="1"/>
    <col min="7" max="7" width="15" customWidth="1"/>
    <col min="8" max="8" width="14.140625" customWidth="1"/>
    <col min="9" max="9" width="14" customWidth="1"/>
    <col min="10" max="10" width="11.42578125" customWidth="1"/>
    <col min="11" max="11" width="9.5703125" customWidth="1"/>
  </cols>
  <sheetData>
    <row r="1" spans="1:11" x14ac:dyDescent="0.25">
      <c r="A1" s="1" t="s">
        <v>225</v>
      </c>
      <c r="B1" s="6" t="s">
        <v>230</v>
      </c>
      <c r="C1" s="6" t="s">
        <v>231</v>
      </c>
      <c r="D1" s="6" t="s">
        <v>232</v>
      </c>
      <c r="E1" s="6" t="s">
        <v>233</v>
      </c>
      <c r="F1" s="6" t="s">
        <v>234</v>
      </c>
      <c r="G1" s="6" t="s">
        <v>235</v>
      </c>
      <c r="H1" s="1" t="s">
        <v>236</v>
      </c>
      <c r="I1" s="1" t="s">
        <v>237</v>
      </c>
      <c r="J1" s="1" t="s">
        <v>238</v>
      </c>
      <c r="K1" s="1" t="s">
        <v>239</v>
      </c>
    </row>
    <row r="2" spans="1:11" x14ac:dyDescent="0.25">
      <c r="A2" s="7">
        <v>1672824</v>
      </c>
      <c r="B2" s="1">
        <v>18782.48</v>
      </c>
      <c r="C2" s="1">
        <v>14343.18</v>
      </c>
      <c r="D2" s="1">
        <v>12227.14</v>
      </c>
      <c r="E2" s="1"/>
      <c r="F2" s="1"/>
      <c r="G2" s="1">
        <v>53664.228571428575</v>
      </c>
      <c r="H2" s="1">
        <v>40980.514285714293</v>
      </c>
      <c r="I2" s="1">
        <v>34934.685714285712</v>
      </c>
      <c r="J2" s="1"/>
      <c r="K2" s="1"/>
    </row>
    <row r="3" spans="1:11" x14ac:dyDescent="0.25">
      <c r="A3" s="7">
        <v>1609464</v>
      </c>
      <c r="B3" s="1">
        <v>18071.080000000002</v>
      </c>
      <c r="C3" s="1">
        <v>13799.91</v>
      </c>
      <c r="D3" s="1">
        <v>11764.03</v>
      </c>
      <c r="E3" s="1"/>
      <c r="F3" s="1"/>
      <c r="G3" s="1">
        <v>51631.657142857148</v>
      </c>
      <c r="H3" s="1">
        <v>39428.314285714288</v>
      </c>
      <c r="I3" s="1">
        <v>33611.514285714293</v>
      </c>
      <c r="J3" s="1"/>
      <c r="K3" s="1"/>
    </row>
    <row r="4" spans="1:11" x14ac:dyDescent="0.25">
      <c r="A4" s="7">
        <v>1690424</v>
      </c>
      <c r="B4" s="1">
        <v>18980.099999999999</v>
      </c>
      <c r="C4" s="1">
        <v>14494.08</v>
      </c>
      <c r="D4" s="1">
        <v>12355.79</v>
      </c>
      <c r="E4" s="1"/>
      <c r="F4" s="1"/>
      <c r="G4" s="1">
        <v>54228.857142857145</v>
      </c>
      <c r="H4" s="1">
        <v>41411.657142857148</v>
      </c>
      <c r="I4" s="1">
        <v>35302.257142857146</v>
      </c>
      <c r="J4" s="1"/>
      <c r="K4" s="1"/>
    </row>
    <row r="5" spans="1:11" x14ac:dyDescent="0.25">
      <c r="A5" s="7">
        <v>1617384</v>
      </c>
      <c r="B5" s="7">
        <v>18160</v>
      </c>
      <c r="C5" s="1">
        <v>13867.82</v>
      </c>
      <c r="D5" s="1">
        <v>11821.92</v>
      </c>
      <c r="E5" s="1"/>
      <c r="F5" s="1"/>
      <c r="G5" s="1">
        <v>51885.71428571429</v>
      </c>
      <c r="H5" s="1">
        <v>39622.342857142859</v>
      </c>
      <c r="I5" s="1">
        <v>33776.914285714287</v>
      </c>
      <c r="J5" s="1"/>
      <c r="K5" s="1"/>
    </row>
    <row r="6" spans="1:11" x14ac:dyDescent="0.25">
      <c r="A6" s="7">
        <v>1656984</v>
      </c>
      <c r="B6" s="7">
        <v>18604.63</v>
      </c>
      <c r="C6" s="1">
        <v>14207.36</v>
      </c>
      <c r="D6" s="1">
        <v>12111.36</v>
      </c>
      <c r="E6" s="1"/>
      <c r="F6" s="1"/>
      <c r="G6" s="1">
        <v>53156.08571428572</v>
      </c>
      <c r="H6" s="1">
        <v>40592.457142857143</v>
      </c>
      <c r="I6" s="1">
        <v>34603.885714285716</v>
      </c>
      <c r="J6" s="1"/>
      <c r="K6" s="1"/>
    </row>
    <row r="7" spans="1:11" x14ac:dyDescent="0.25">
      <c r="A7" s="7">
        <v>1832896</v>
      </c>
      <c r="B7" s="1">
        <v>20579.77</v>
      </c>
      <c r="C7" s="1">
        <v>15715.67</v>
      </c>
      <c r="D7" s="1">
        <v>13397.15</v>
      </c>
      <c r="E7" s="1"/>
      <c r="F7" s="1"/>
      <c r="G7" s="1">
        <v>58799.342857142859</v>
      </c>
      <c r="H7" s="1">
        <v>44901.914285714287</v>
      </c>
      <c r="I7" s="1">
        <v>38277.571428571428</v>
      </c>
      <c r="J7" s="1"/>
      <c r="K7" s="1"/>
    </row>
    <row r="8" spans="1:11" x14ac:dyDescent="0.25">
      <c r="A8" s="7">
        <v>1610520</v>
      </c>
      <c r="B8" s="7">
        <v>18082.93</v>
      </c>
      <c r="C8" s="1">
        <v>13808.97</v>
      </c>
      <c r="D8" s="1">
        <v>11771.74</v>
      </c>
      <c r="E8" s="1"/>
      <c r="F8" s="1"/>
      <c r="G8" s="1">
        <v>51665.514285714293</v>
      </c>
      <c r="H8" s="1">
        <v>39454.199999999997</v>
      </c>
      <c r="I8" s="1">
        <v>33633.542857142857</v>
      </c>
      <c r="J8" s="1"/>
      <c r="K8" s="1"/>
    </row>
    <row r="9" spans="1:11" x14ac:dyDescent="0.25">
      <c r="A9" s="7">
        <v>1662264</v>
      </c>
      <c r="B9" s="7">
        <v>18663.919999999998</v>
      </c>
      <c r="C9" s="1">
        <v>14252.63</v>
      </c>
      <c r="D9" s="1">
        <v>12149.96</v>
      </c>
      <c r="E9" s="1"/>
      <c r="F9" s="1"/>
      <c r="G9" s="1">
        <v>53325.485714285714</v>
      </c>
      <c r="H9" s="1">
        <v>40721.800000000003</v>
      </c>
      <c r="I9" s="1">
        <v>34714.171428571426</v>
      </c>
      <c r="J9" s="1"/>
      <c r="K9" s="1"/>
    </row>
    <row r="10" spans="1:11" x14ac:dyDescent="0.25">
      <c r="A10" s="7">
        <v>1678104</v>
      </c>
      <c r="B10" s="7">
        <v>18841.77</v>
      </c>
      <c r="C10" s="1">
        <v>14388.45</v>
      </c>
      <c r="D10" s="1">
        <v>12265.74</v>
      </c>
      <c r="E10" s="1"/>
      <c r="F10" s="1"/>
      <c r="G10" s="1">
        <v>53833.628571428577</v>
      </c>
      <c r="H10" s="1">
        <v>41109.857142857145</v>
      </c>
      <c r="I10" s="1">
        <v>35044.971428571429</v>
      </c>
      <c r="J10" s="1"/>
      <c r="K10" s="1"/>
    </row>
    <row r="11" spans="1:11" x14ac:dyDescent="0.25">
      <c r="A11" s="7">
        <v>1862904</v>
      </c>
      <c r="B11" s="7">
        <v>20916.7</v>
      </c>
      <c r="C11" s="1">
        <v>15972.96</v>
      </c>
      <c r="D11" s="1">
        <v>13616.49</v>
      </c>
      <c r="E11" s="1"/>
      <c r="F11" s="1"/>
      <c r="G11" s="1">
        <v>59762.000000000007</v>
      </c>
      <c r="H11" s="1">
        <v>45637.028571428571</v>
      </c>
      <c r="I11" s="1">
        <v>38904.257142857146</v>
      </c>
      <c r="J11" s="1"/>
      <c r="K11" s="1"/>
    </row>
    <row r="12" spans="1:11" x14ac:dyDescent="0.25">
      <c r="A12" s="7">
        <v>1681624</v>
      </c>
      <c r="B12" s="7">
        <v>18881.29</v>
      </c>
      <c r="C12" s="1">
        <v>14418.63</v>
      </c>
      <c r="D12" s="1">
        <v>12291.46</v>
      </c>
      <c r="E12" s="1"/>
      <c r="F12" s="1"/>
      <c r="G12" s="1">
        <v>53946.542857142864</v>
      </c>
      <c r="H12" s="1">
        <v>41196.085714285713</v>
      </c>
      <c r="I12" s="1">
        <v>35118.457142857143</v>
      </c>
      <c r="J12" s="1"/>
      <c r="K12" s="1"/>
    </row>
    <row r="13" spans="1:11" x14ac:dyDescent="0.25">
      <c r="A13" s="7">
        <v>1864928</v>
      </c>
      <c r="B13" s="1">
        <v>20939.43</v>
      </c>
      <c r="C13" s="1">
        <v>15990.32</v>
      </c>
      <c r="D13" s="1">
        <v>13631.28</v>
      </c>
      <c r="E13" s="1"/>
      <c r="F13" s="1"/>
      <c r="G13" s="1">
        <v>59826.942857142865</v>
      </c>
      <c r="H13" s="1">
        <v>45686.628571428577</v>
      </c>
      <c r="I13" s="1">
        <v>38946.514285714293</v>
      </c>
      <c r="J13" s="1"/>
      <c r="K13" s="1"/>
    </row>
    <row r="14" spans="1:11" x14ac:dyDescent="0.25">
      <c r="A14" s="7">
        <v>1728792</v>
      </c>
      <c r="B14" s="1">
        <v>19410.89</v>
      </c>
      <c r="C14" s="1">
        <v>14823.06</v>
      </c>
      <c r="D14" s="1">
        <v>12636.23</v>
      </c>
      <c r="E14" s="1"/>
      <c r="F14" s="1"/>
      <c r="G14" s="1">
        <v>55459.685714285719</v>
      </c>
      <c r="H14" s="1">
        <v>42351.6</v>
      </c>
      <c r="I14" s="1">
        <v>36103.514285714286</v>
      </c>
      <c r="J14" s="1"/>
      <c r="K14" s="1"/>
    </row>
    <row r="15" spans="1:11" x14ac:dyDescent="0.25">
      <c r="A15" s="7">
        <v>1649240</v>
      </c>
      <c r="B15" s="7">
        <v>18517.68</v>
      </c>
      <c r="C15" s="1">
        <v>14140.96</v>
      </c>
      <c r="D15" s="1">
        <v>12054.76</v>
      </c>
      <c r="E15" s="1"/>
      <c r="F15" s="1"/>
      <c r="G15" s="1">
        <v>52907.657142857148</v>
      </c>
      <c r="H15" s="1">
        <v>40402.742857142854</v>
      </c>
      <c r="I15" s="1">
        <v>34442.171428571433</v>
      </c>
      <c r="J15" s="1"/>
      <c r="K15" s="1"/>
    </row>
    <row r="16" spans="1:11" x14ac:dyDescent="0.25">
      <c r="A16" s="7">
        <v>1752024</v>
      </c>
      <c r="B16" s="1">
        <v>19671.740000000002</v>
      </c>
      <c r="C16" s="1">
        <v>15022.25</v>
      </c>
      <c r="D16" s="1">
        <v>12806.04</v>
      </c>
      <c r="E16" s="1"/>
      <c r="F16" s="1"/>
      <c r="G16" s="1">
        <v>56204.971428571436</v>
      </c>
      <c r="H16" s="1">
        <v>42920.71428571429</v>
      </c>
      <c r="I16" s="1">
        <v>36588.685714285719</v>
      </c>
      <c r="J16" s="1"/>
      <c r="K16" s="1"/>
    </row>
    <row r="17" spans="1:11" x14ac:dyDescent="0.25">
      <c r="A17" s="7">
        <v>1837824</v>
      </c>
      <c r="B17" s="1">
        <v>20635.11</v>
      </c>
      <c r="C17" s="1">
        <v>15757.92</v>
      </c>
      <c r="D17" s="1">
        <v>13433.17</v>
      </c>
      <c r="E17" s="1"/>
      <c r="F17" s="1"/>
      <c r="G17" s="1">
        <v>58957.457142857151</v>
      </c>
      <c r="H17" s="1">
        <v>45022.628571428577</v>
      </c>
      <c r="I17" s="1">
        <v>38380.485714285714</v>
      </c>
      <c r="J17" s="1"/>
      <c r="K17" s="1"/>
    </row>
    <row r="18" spans="1:11" x14ac:dyDescent="0.25">
      <c r="A18" s="7">
        <v>1737240</v>
      </c>
      <c r="B18" s="1">
        <v>19505.75</v>
      </c>
      <c r="C18" s="1">
        <v>14895.49</v>
      </c>
      <c r="D18" s="1">
        <v>12697.98</v>
      </c>
      <c r="E18" s="1"/>
      <c r="F18" s="1"/>
      <c r="G18" s="1">
        <v>55730.71428571429</v>
      </c>
      <c r="H18" s="1">
        <v>42558.542857142857</v>
      </c>
      <c r="I18" s="1">
        <v>36279.942857142858</v>
      </c>
      <c r="J18" s="1"/>
      <c r="K18" s="1"/>
    </row>
    <row r="19" spans="1:11" x14ac:dyDescent="0.25">
      <c r="A19" s="7">
        <v>1305336</v>
      </c>
      <c r="B19" s="1">
        <v>14656.33</v>
      </c>
      <c r="C19" s="1">
        <v>11192.25</v>
      </c>
      <c r="D19" s="1">
        <v>9541.07</v>
      </c>
      <c r="E19" s="1"/>
      <c r="F19" s="1"/>
      <c r="G19" s="1">
        <v>41875.228571428575</v>
      </c>
      <c r="H19" s="1">
        <v>31977.857142857145</v>
      </c>
      <c r="I19" s="1">
        <v>27260.2</v>
      </c>
      <c r="J19" s="1"/>
      <c r="K19" s="1"/>
    </row>
    <row r="20" spans="1:11" x14ac:dyDescent="0.25">
      <c r="A20" s="7">
        <v>1364472</v>
      </c>
      <c r="B20" s="1">
        <v>15320.3</v>
      </c>
      <c r="C20" s="1">
        <v>11699.29</v>
      </c>
      <c r="D20" s="1">
        <v>9973.31</v>
      </c>
      <c r="E20" s="1"/>
      <c r="F20" s="1"/>
      <c r="G20" s="1">
        <v>43772.285714285717</v>
      </c>
      <c r="H20" s="1">
        <v>33426.542857142864</v>
      </c>
      <c r="I20" s="1">
        <v>28495.17142857143</v>
      </c>
      <c r="J20" s="1"/>
      <c r="K20" s="1"/>
    </row>
    <row r="21" spans="1:11" x14ac:dyDescent="0.25">
      <c r="A21" s="7">
        <v>1341240</v>
      </c>
      <c r="B21" s="1">
        <v>15059.46</v>
      </c>
      <c r="C21" s="1">
        <v>11500.1</v>
      </c>
      <c r="D21" s="1">
        <v>9803.5</v>
      </c>
      <c r="E21" s="1"/>
      <c r="F21" s="1"/>
      <c r="G21" s="1">
        <v>43027.028571428571</v>
      </c>
      <c r="H21" s="1">
        <v>32857.428571428572</v>
      </c>
      <c r="I21" s="1">
        <v>28010</v>
      </c>
      <c r="J21" s="1"/>
      <c r="K21" s="1"/>
    </row>
    <row r="22" spans="1:11" x14ac:dyDescent="0.2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</row>
  </sheetData>
  <phoneticPr fontId="5" type="noConversion"/>
  <conditionalFormatting sqref="A2:A25">
    <cfRule type="duplicateValues" dxfId="106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F268-7212-4DF0-88A5-C377086D5E70}">
  <dimension ref="A1:O216"/>
  <sheetViews>
    <sheetView workbookViewId="0">
      <selection activeCell="O1" sqref="O1:O1048576"/>
    </sheetView>
  </sheetViews>
  <sheetFormatPr defaultRowHeight="15" x14ac:dyDescent="0.25"/>
  <cols>
    <col min="1" max="1" width="20.140625" customWidth="1"/>
    <col min="2" max="2" width="7.85546875" customWidth="1"/>
    <col min="3" max="3" width="6.5703125" customWidth="1"/>
    <col min="4" max="4" width="17" customWidth="1"/>
    <col min="5" max="5" width="16.28515625" style="17" customWidth="1"/>
    <col min="6" max="6" width="16" customWidth="1"/>
    <col min="7" max="9" width="16.7109375" customWidth="1"/>
    <col min="10" max="10" width="17.42578125" style="17" customWidth="1"/>
    <col min="11" max="11" width="16.5703125" customWidth="1"/>
    <col min="12" max="14" width="15" customWidth="1"/>
    <col min="15" max="15" width="18.7109375" customWidth="1"/>
    <col min="16" max="16" width="16" customWidth="1"/>
  </cols>
  <sheetData>
    <row r="1" spans="1:15" x14ac:dyDescent="0.25">
      <c r="A1" s="15" t="s">
        <v>218</v>
      </c>
      <c r="B1" s="15" t="s">
        <v>219</v>
      </c>
      <c r="C1" s="15" t="s">
        <v>220</v>
      </c>
      <c r="D1" s="15" t="s">
        <v>221</v>
      </c>
      <c r="E1" s="15" t="s">
        <v>222</v>
      </c>
      <c r="F1" s="15" t="s">
        <v>223</v>
      </c>
      <c r="G1" s="15" t="s">
        <v>224</v>
      </c>
      <c r="H1" s="15" t="s">
        <v>225</v>
      </c>
      <c r="I1" s="15" t="s">
        <v>227</v>
      </c>
      <c r="J1" s="15" t="s">
        <v>226</v>
      </c>
      <c r="K1" s="15" t="s">
        <v>228</v>
      </c>
      <c r="L1" s="15" t="s">
        <v>331</v>
      </c>
      <c r="M1" s="15" t="s">
        <v>332</v>
      </c>
      <c r="N1" s="15" t="s">
        <v>334</v>
      </c>
      <c r="O1" s="40" t="s">
        <v>240</v>
      </c>
    </row>
    <row r="2" spans="1:15" x14ac:dyDescent="0.25">
      <c r="A2" s="55" t="s">
        <v>44</v>
      </c>
      <c r="B2" s="50">
        <v>72</v>
      </c>
      <c r="C2" s="55">
        <v>30</v>
      </c>
      <c r="D2" s="1">
        <v>1300200</v>
      </c>
      <c r="E2" s="4">
        <v>130020</v>
      </c>
      <c r="F2" s="4">
        <v>15000</v>
      </c>
      <c r="G2" s="1">
        <v>1445220</v>
      </c>
      <c r="H2" s="1">
        <v>1156176</v>
      </c>
      <c r="I2" s="4">
        <v>289044</v>
      </c>
      <c r="J2" s="4">
        <v>10000</v>
      </c>
      <c r="K2" s="1">
        <v>279044</v>
      </c>
      <c r="L2" s="4"/>
      <c r="M2" s="4">
        <v>15000</v>
      </c>
      <c r="N2" s="1">
        <v>264044</v>
      </c>
      <c r="O2" s="1">
        <v>11001.833333333334</v>
      </c>
    </row>
    <row r="3" spans="1:15" x14ac:dyDescent="0.25">
      <c r="A3" s="2" t="s">
        <v>45</v>
      </c>
      <c r="B3" s="10">
        <v>72</v>
      </c>
      <c r="C3" s="2">
        <v>30</v>
      </c>
      <c r="D3" s="1">
        <v>1300200</v>
      </c>
      <c r="E3" s="4">
        <v>130020</v>
      </c>
      <c r="F3" s="4">
        <v>15000</v>
      </c>
      <c r="G3" s="1">
        <v>1445220</v>
      </c>
      <c r="H3" s="1">
        <v>1156176</v>
      </c>
      <c r="I3" s="4">
        <v>289044</v>
      </c>
      <c r="J3" s="4">
        <v>10000</v>
      </c>
      <c r="K3" s="1">
        <v>279044</v>
      </c>
      <c r="L3" s="4"/>
      <c r="M3" s="4">
        <v>15000</v>
      </c>
      <c r="N3" s="1">
        <v>264044</v>
      </c>
      <c r="O3" s="1">
        <v>11001.833333333334</v>
      </c>
    </row>
    <row r="4" spans="1:15" x14ac:dyDescent="0.25">
      <c r="A4" s="2" t="s">
        <v>46</v>
      </c>
      <c r="B4" s="10">
        <v>72</v>
      </c>
      <c r="C4" s="2">
        <v>30</v>
      </c>
      <c r="D4" s="1">
        <v>1300200</v>
      </c>
      <c r="E4" s="4">
        <v>130020</v>
      </c>
      <c r="F4" s="4">
        <v>15000</v>
      </c>
      <c r="G4" s="1">
        <v>1445220</v>
      </c>
      <c r="H4" s="1">
        <v>1156176</v>
      </c>
      <c r="I4" s="4">
        <v>289044</v>
      </c>
      <c r="J4" s="4">
        <v>10000</v>
      </c>
      <c r="K4" s="1">
        <v>279044</v>
      </c>
      <c r="L4" s="4"/>
      <c r="M4" s="4">
        <v>15000</v>
      </c>
      <c r="N4" s="1">
        <v>264044</v>
      </c>
      <c r="O4" s="1">
        <v>11001.833333333334</v>
      </c>
    </row>
    <row r="5" spans="1:15" x14ac:dyDescent="0.25">
      <c r="A5" s="2" t="s">
        <v>47</v>
      </c>
      <c r="B5" s="10">
        <v>72</v>
      </c>
      <c r="C5" s="2">
        <v>30</v>
      </c>
      <c r="D5" s="1">
        <v>1300200</v>
      </c>
      <c r="E5" s="4">
        <v>130020</v>
      </c>
      <c r="F5" s="4">
        <v>15000</v>
      </c>
      <c r="G5" s="1">
        <v>1445220</v>
      </c>
      <c r="H5" s="1">
        <v>1156176</v>
      </c>
      <c r="I5" s="4">
        <v>289044</v>
      </c>
      <c r="J5" s="4">
        <v>10000</v>
      </c>
      <c r="K5" s="1">
        <v>279044</v>
      </c>
      <c r="L5" s="4"/>
      <c r="M5" s="4">
        <v>15000</v>
      </c>
      <c r="N5" s="1">
        <v>264044</v>
      </c>
      <c r="O5" s="1">
        <v>11001.833333333334</v>
      </c>
    </row>
    <row r="6" spans="1:15" x14ac:dyDescent="0.25">
      <c r="A6" s="2" t="s">
        <v>48</v>
      </c>
      <c r="B6" s="10">
        <v>72</v>
      </c>
      <c r="C6" s="2">
        <v>30</v>
      </c>
      <c r="D6" s="1">
        <v>1300200</v>
      </c>
      <c r="E6" s="4">
        <v>130020</v>
      </c>
      <c r="F6" s="4">
        <v>15000</v>
      </c>
      <c r="G6" s="1">
        <v>1445220</v>
      </c>
      <c r="H6" s="1">
        <v>1156176</v>
      </c>
      <c r="I6" s="4">
        <v>289044</v>
      </c>
      <c r="J6" s="4">
        <v>10000</v>
      </c>
      <c r="K6" s="1">
        <v>279044</v>
      </c>
      <c r="L6" s="4"/>
      <c r="M6" s="4">
        <v>15000</v>
      </c>
      <c r="N6" s="1">
        <v>264044</v>
      </c>
      <c r="O6" s="1">
        <v>11001.833333333334</v>
      </c>
    </row>
    <row r="7" spans="1:15" x14ac:dyDescent="0.25">
      <c r="A7" s="2" t="s">
        <v>49</v>
      </c>
      <c r="B7" s="10">
        <v>72</v>
      </c>
      <c r="C7" s="2">
        <v>30</v>
      </c>
      <c r="D7" s="1">
        <v>1300200</v>
      </c>
      <c r="E7" s="4">
        <v>130020</v>
      </c>
      <c r="F7" s="4">
        <v>15000</v>
      </c>
      <c r="G7" s="1">
        <v>1445220</v>
      </c>
      <c r="H7" s="1">
        <v>1156176</v>
      </c>
      <c r="I7" s="4">
        <v>289044</v>
      </c>
      <c r="J7" s="4">
        <v>10000</v>
      </c>
      <c r="K7" s="1">
        <v>279044</v>
      </c>
      <c r="L7" s="4"/>
      <c r="M7" s="4">
        <v>15000</v>
      </c>
      <c r="N7" s="1">
        <v>264044</v>
      </c>
      <c r="O7" s="1">
        <v>11001.833333333334</v>
      </c>
    </row>
    <row r="8" spans="1:15" x14ac:dyDescent="0.25">
      <c r="A8" s="2" t="s">
        <v>50</v>
      </c>
      <c r="B8" s="10">
        <v>72</v>
      </c>
      <c r="C8" s="2">
        <v>30</v>
      </c>
      <c r="D8" s="1">
        <v>1300200</v>
      </c>
      <c r="E8" s="4">
        <v>130020</v>
      </c>
      <c r="F8" s="4">
        <v>15000</v>
      </c>
      <c r="G8" s="1">
        <v>1445220</v>
      </c>
      <c r="H8" s="1">
        <v>1156176</v>
      </c>
      <c r="I8" s="4">
        <v>289044</v>
      </c>
      <c r="J8" s="4">
        <v>10000</v>
      </c>
      <c r="K8" s="1">
        <v>279044</v>
      </c>
      <c r="L8" s="4"/>
      <c r="M8" s="4">
        <v>15000</v>
      </c>
      <c r="N8" s="1">
        <v>264044</v>
      </c>
      <c r="O8" s="1">
        <v>11001.833333333334</v>
      </c>
    </row>
    <row r="9" spans="1:15" x14ac:dyDescent="0.25">
      <c r="A9" s="2" t="s">
        <v>51</v>
      </c>
      <c r="B9" s="10">
        <v>72</v>
      </c>
      <c r="C9" s="2">
        <v>30</v>
      </c>
      <c r="D9" s="1">
        <v>1300200</v>
      </c>
      <c r="E9" s="4">
        <v>130020</v>
      </c>
      <c r="F9" s="4">
        <v>15000</v>
      </c>
      <c r="G9" s="1">
        <v>1445220</v>
      </c>
      <c r="H9" s="1">
        <v>1156176</v>
      </c>
      <c r="I9" s="4">
        <v>289044</v>
      </c>
      <c r="J9" s="4">
        <v>10000</v>
      </c>
      <c r="K9" s="1">
        <v>279044</v>
      </c>
      <c r="L9" s="4"/>
      <c r="M9" s="4">
        <v>15000</v>
      </c>
      <c r="N9" s="1">
        <v>264044</v>
      </c>
      <c r="O9" s="1">
        <v>11001.833333333334</v>
      </c>
    </row>
    <row r="10" spans="1:15" x14ac:dyDescent="0.25">
      <c r="A10" s="2" t="s">
        <v>52</v>
      </c>
      <c r="B10" s="10">
        <v>72</v>
      </c>
      <c r="C10" s="2">
        <v>30</v>
      </c>
      <c r="D10" s="1">
        <v>1300200</v>
      </c>
      <c r="E10" s="4">
        <v>130020</v>
      </c>
      <c r="F10" s="4">
        <v>15000</v>
      </c>
      <c r="G10" s="1">
        <v>1445220</v>
      </c>
      <c r="H10" s="1">
        <v>1156176</v>
      </c>
      <c r="I10" s="4">
        <v>289044</v>
      </c>
      <c r="J10" s="4">
        <v>10000</v>
      </c>
      <c r="K10" s="1">
        <v>279044</v>
      </c>
      <c r="L10" s="4"/>
      <c r="M10" s="4">
        <v>15000</v>
      </c>
      <c r="N10" s="1">
        <v>264044</v>
      </c>
      <c r="O10" s="1">
        <v>11001.833333333334</v>
      </c>
    </row>
    <row r="11" spans="1:15" x14ac:dyDescent="0.25">
      <c r="A11" s="2" t="s">
        <v>53</v>
      </c>
      <c r="B11" s="10">
        <v>72</v>
      </c>
      <c r="C11" s="2">
        <v>30</v>
      </c>
      <c r="D11" s="1">
        <v>1300200</v>
      </c>
      <c r="E11" s="4">
        <v>130020</v>
      </c>
      <c r="F11" s="4">
        <v>15000</v>
      </c>
      <c r="G11" s="1">
        <v>1445220</v>
      </c>
      <c r="H11" s="1">
        <v>1156176</v>
      </c>
      <c r="I11" s="4">
        <v>289044</v>
      </c>
      <c r="J11" s="4">
        <v>10000</v>
      </c>
      <c r="K11" s="1">
        <v>279044</v>
      </c>
      <c r="L11" s="4"/>
      <c r="M11" s="4">
        <v>15000</v>
      </c>
      <c r="N11" s="1">
        <v>264044</v>
      </c>
      <c r="O11" s="1">
        <v>11001.833333333334</v>
      </c>
    </row>
    <row r="12" spans="1:15" x14ac:dyDescent="0.25">
      <c r="A12" s="2" t="s">
        <v>54</v>
      </c>
      <c r="B12" s="10">
        <v>72</v>
      </c>
      <c r="C12" s="2">
        <v>30</v>
      </c>
      <c r="D12" s="1">
        <v>1300200</v>
      </c>
      <c r="E12" s="4">
        <v>130020</v>
      </c>
      <c r="F12" s="4">
        <v>15000</v>
      </c>
      <c r="G12" s="1">
        <v>1445220</v>
      </c>
      <c r="H12" s="1">
        <v>1156176</v>
      </c>
      <c r="I12" s="4">
        <v>289044</v>
      </c>
      <c r="J12" s="4">
        <v>10000</v>
      </c>
      <c r="K12" s="1">
        <v>279044</v>
      </c>
      <c r="L12" s="4"/>
      <c r="M12" s="4">
        <v>15000</v>
      </c>
      <c r="N12" s="1">
        <v>264044</v>
      </c>
      <c r="O12" s="1">
        <v>11001.833333333334</v>
      </c>
    </row>
    <row r="13" spans="1:15" x14ac:dyDescent="0.25">
      <c r="A13" s="2" t="s">
        <v>55</v>
      </c>
      <c r="B13" s="10">
        <v>72</v>
      </c>
      <c r="C13" s="2">
        <v>30</v>
      </c>
      <c r="D13" s="1">
        <v>1300200</v>
      </c>
      <c r="E13" s="4">
        <v>130020</v>
      </c>
      <c r="F13" s="4">
        <v>15000</v>
      </c>
      <c r="G13" s="1">
        <v>1445220</v>
      </c>
      <c r="H13" s="1">
        <v>1156176</v>
      </c>
      <c r="I13" s="4">
        <v>289044</v>
      </c>
      <c r="J13" s="4">
        <v>10000</v>
      </c>
      <c r="K13" s="1">
        <v>279044</v>
      </c>
      <c r="L13" s="4"/>
      <c r="M13" s="4">
        <v>15000</v>
      </c>
      <c r="N13" s="1">
        <v>264044</v>
      </c>
      <c r="O13" s="1">
        <v>11001.833333333334</v>
      </c>
    </row>
    <row r="14" spans="1:15" x14ac:dyDescent="0.25">
      <c r="A14" s="2" t="s">
        <v>56</v>
      </c>
      <c r="B14" s="10">
        <v>72</v>
      </c>
      <c r="C14" s="2">
        <v>30</v>
      </c>
      <c r="D14" s="1">
        <v>1300200</v>
      </c>
      <c r="E14" s="4">
        <v>130020</v>
      </c>
      <c r="F14" s="4">
        <v>15000</v>
      </c>
      <c r="G14" s="1">
        <v>1445220</v>
      </c>
      <c r="H14" s="1">
        <v>1156176</v>
      </c>
      <c r="I14" s="4">
        <v>289044</v>
      </c>
      <c r="J14" s="4">
        <v>10000</v>
      </c>
      <c r="K14" s="1">
        <v>279044</v>
      </c>
      <c r="L14" s="4"/>
      <c r="M14" s="4">
        <v>15000</v>
      </c>
      <c r="N14" s="1">
        <v>264044</v>
      </c>
      <c r="O14" s="1">
        <v>11001.833333333334</v>
      </c>
    </row>
    <row r="15" spans="1:15" x14ac:dyDescent="0.25">
      <c r="A15" s="2" t="s">
        <v>57</v>
      </c>
      <c r="B15" s="10">
        <v>72</v>
      </c>
      <c r="C15" s="2">
        <v>30</v>
      </c>
      <c r="D15" s="1">
        <v>1300200</v>
      </c>
      <c r="E15" s="4">
        <v>130020</v>
      </c>
      <c r="F15" s="4">
        <v>15000</v>
      </c>
      <c r="G15" s="1">
        <v>1445220</v>
      </c>
      <c r="H15" s="1">
        <v>1156176</v>
      </c>
      <c r="I15" s="4">
        <v>289044</v>
      </c>
      <c r="J15" s="4">
        <v>10000</v>
      </c>
      <c r="K15" s="1">
        <v>279044</v>
      </c>
      <c r="L15" s="4"/>
      <c r="M15" s="4">
        <v>15000</v>
      </c>
      <c r="N15" s="1">
        <v>264044</v>
      </c>
      <c r="O15" s="1">
        <v>11001.833333333334</v>
      </c>
    </row>
    <row r="16" spans="1:15" x14ac:dyDescent="0.25">
      <c r="A16" s="2" t="s">
        <v>58</v>
      </c>
      <c r="B16" s="10">
        <v>72</v>
      </c>
      <c r="C16" s="2">
        <v>30</v>
      </c>
      <c r="D16" s="1">
        <v>1300200</v>
      </c>
      <c r="E16" s="4">
        <v>130020</v>
      </c>
      <c r="F16" s="4">
        <v>15000</v>
      </c>
      <c r="G16" s="1">
        <v>1445220</v>
      </c>
      <c r="H16" s="1">
        <v>1156176</v>
      </c>
      <c r="I16" s="4">
        <v>289044</v>
      </c>
      <c r="J16" s="4">
        <v>10000</v>
      </c>
      <c r="K16" s="1">
        <v>279044</v>
      </c>
      <c r="L16" s="4"/>
      <c r="M16" s="4">
        <v>15000</v>
      </c>
      <c r="N16" s="1">
        <v>264044</v>
      </c>
      <c r="O16" s="1">
        <v>11001.833333333334</v>
      </c>
    </row>
    <row r="17" spans="1:15" x14ac:dyDescent="0.25">
      <c r="A17" s="2" t="s">
        <v>59</v>
      </c>
      <c r="B17" s="10">
        <v>72</v>
      </c>
      <c r="C17" s="2">
        <v>30</v>
      </c>
      <c r="D17" s="1">
        <v>1300200</v>
      </c>
      <c r="E17" s="4">
        <v>130020</v>
      </c>
      <c r="F17" s="4">
        <v>15000</v>
      </c>
      <c r="G17" s="1">
        <v>1445220</v>
      </c>
      <c r="H17" s="1">
        <v>1156176</v>
      </c>
      <c r="I17" s="4">
        <v>289044</v>
      </c>
      <c r="J17" s="4">
        <v>10000</v>
      </c>
      <c r="K17" s="1">
        <v>279044</v>
      </c>
      <c r="L17" s="4"/>
      <c r="M17" s="4">
        <v>15000</v>
      </c>
      <c r="N17" s="1">
        <v>264044</v>
      </c>
      <c r="O17" s="1">
        <v>11001.833333333334</v>
      </c>
    </row>
    <row r="18" spans="1:15" x14ac:dyDescent="0.25">
      <c r="A18" s="2" t="s">
        <v>60</v>
      </c>
      <c r="B18" s="10">
        <v>72</v>
      </c>
      <c r="C18" s="2">
        <v>30</v>
      </c>
      <c r="D18" s="1">
        <v>1300200</v>
      </c>
      <c r="E18" s="4">
        <v>130020</v>
      </c>
      <c r="F18" s="4">
        <v>15000</v>
      </c>
      <c r="G18" s="1">
        <v>1445220</v>
      </c>
      <c r="H18" s="1">
        <v>1156176</v>
      </c>
      <c r="I18" s="4">
        <v>289044</v>
      </c>
      <c r="J18" s="4">
        <v>10000</v>
      </c>
      <c r="K18" s="1">
        <v>279044</v>
      </c>
      <c r="L18" s="4"/>
      <c r="M18" s="4">
        <v>15000</v>
      </c>
      <c r="N18" s="1">
        <v>264044</v>
      </c>
      <c r="O18" s="1">
        <v>11001.833333333334</v>
      </c>
    </row>
    <row r="19" spans="1:15" x14ac:dyDescent="0.25">
      <c r="A19" s="2" t="s">
        <v>61</v>
      </c>
      <c r="B19" s="10">
        <v>72</v>
      </c>
      <c r="C19" s="2">
        <v>30</v>
      </c>
      <c r="D19" s="1">
        <v>1300200</v>
      </c>
      <c r="E19" s="4">
        <v>130020</v>
      </c>
      <c r="F19" s="4">
        <v>15000</v>
      </c>
      <c r="G19" s="1">
        <v>1445220</v>
      </c>
      <c r="H19" s="1">
        <v>1156176</v>
      </c>
      <c r="I19" s="4">
        <v>289044</v>
      </c>
      <c r="J19" s="4">
        <v>10000</v>
      </c>
      <c r="K19" s="1">
        <v>279044</v>
      </c>
      <c r="L19" s="4"/>
      <c r="M19" s="4">
        <v>15000</v>
      </c>
      <c r="N19" s="1">
        <v>264044</v>
      </c>
      <c r="O19" s="1">
        <v>11001.833333333334</v>
      </c>
    </row>
    <row r="20" spans="1:15" x14ac:dyDescent="0.25">
      <c r="A20" s="2" t="s">
        <v>62</v>
      </c>
      <c r="B20" s="10">
        <v>72</v>
      </c>
      <c r="C20" s="2">
        <v>30</v>
      </c>
      <c r="D20" s="1">
        <v>1300200</v>
      </c>
      <c r="E20" s="4">
        <v>130020</v>
      </c>
      <c r="F20" s="4">
        <v>15000</v>
      </c>
      <c r="G20" s="1">
        <v>1445220</v>
      </c>
      <c r="H20" s="1">
        <v>1156176</v>
      </c>
      <c r="I20" s="4">
        <v>289044</v>
      </c>
      <c r="J20" s="4">
        <v>10000</v>
      </c>
      <c r="K20" s="1">
        <v>279044</v>
      </c>
      <c r="L20" s="4"/>
      <c r="M20" s="4">
        <v>15000</v>
      </c>
      <c r="N20" s="1">
        <v>264044</v>
      </c>
      <c r="O20" s="1">
        <v>11001.833333333334</v>
      </c>
    </row>
    <row r="21" spans="1:15" x14ac:dyDescent="0.25">
      <c r="A21" s="2" t="s">
        <v>63</v>
      </c>
      <c r="B21" s="10">
        <v>72</v>
      </c>
      <c r="C21" s="2">
        <v>30</v>
      </c>
      <c r="D21" s="1">
        <v>1300200</v>
      </c>
      <c r="E21" s="4">
        <v>130020</v>
      </c>
      <c r="F21" s="4">
        <v>15000</v>
      </c>
      <c r="G21" s="1">
        <v>1445220</v>
      </c>
      <c r="H21" s="1">
        <v>1156176</v>
      </c>
      <c r="I21" s="4">
        <v>289044</v>
      </c>
      <c r="J21" s="4">
        <v>10000</v>
      </c>
      <c r="K21" s="1">
        <v>279044</v>
      </c>
      <c r="L21" s="4"/>
      <c r="M21" s="4">
        <v>15000</v>
      </c>
      <c r="N21" s="1">
        <v>264044</v>
      </c>
      <c r="O21" s="1">
        <v>11001.833333333334</v>
      </c>
    </row>
    <row r="22" spans="1:15" x14ac:dyDescent="0.25">
      <c r="A22" s="2" t="s">
        <v>64</v>
      </c>
      <c r="B22" s="10">
        <v>72</v>
      </c>
      <c r="C22" s="2">
        <v>30</v>
      </c>
      <c r="D22" s="1">
        <v>1300200</v>
      </c>
      <c r="E22" s="4">
        <v>130020</v>
      </c>
      <c r="F22" s="4">
        <v>15000</v>
      </c>
      <c r="G22" s="1">
        <v>1445220</v>
      </c>
      <c r="H22" s="1">
        <v>1156176</v>
      </c>
      <c r="I22" s="4">
        <v>289044</v>
      </c>
      <c r="J22" s="4">
        <v>10000</v>
      </c>
      <c r="K22" s="1">
        <v>279044</v>
      </c>
      <c r="L22" s="4"/>
      <c r="M22" s="4">
        <v>15000</v>
      </c>
      <c r="N22" s="1">
        <v>264044</v>
      </c>
      <c r="O22" s="1">
        <v>11001.833333333334</v>
      </c>
    </row>
    <row r="23" spans="1:15" x14ac:dyDescent="0.25">
      <c r="A23" s="2" t="s">
        <v>65</v>
      </c>
      <c r="B23" s="10">
        <v>72</v>
      </c>
      <c r="C23" s="2">
        <v>30</v>
      </c>
      <c r="D23" s="1">
        <v>1300200</v>
      </c>
      <c r="E23" s="4">
        <v>130020</v>
      </c>
      <c r="F23" s="4">
        <v>15000</v>
      </c>
      <c r="G23" s="1">
        <v>1445220</v>
      </c>
      <c r="H23" s="1">
        <v>1156176</v>
      </c>
      <c r="I23" s="4">
        <v>289044</v>
      </c>
      <c r="J23" s="4">
        <v>10000</v>
      </c>
      <c r="K23" s="1">
        <v>279044</v>
      </c>
      <c r="L23" s="4"/>
      <c r="M23" s="4">
        <v>15000</v>
      </c>
      <c r="N23" s="1">
        <v>264044</v>
      </c>
      <c r="O23" s="1">
        <v>11001.833333333334</v>
      </c>
    </row>
    <row r="24" spans="1:15" x14ac:dyDescent="0.25">
      <c r="A24" s="2" t="s">
        <v>66</v>
      </c>
      <c r="B24" s="10">
        <v>72</v>
      </c>
      <c r="C24" s="2">
        <v>30</v>
      </c>
      <c r="D24" s="1"/>
      <c r="E24" s="4">
        <v>0</v>
      </c>
      <c r="F24" s="4"/>
      <c r="G24" s="1">
        <v>0</v>
      </c>
      <c r="H24" s="1">
        <v>0</v>
      </c>
      <c r="I24" s="4">
        <v>0</v>
      </c>
      <c r="J24" s="4"/>
      <c r="K24" s="1">
        <v>0</v>
      </c>
      <c r="L24" s="4"/>
      <c r="M24" s="4"/>
      <c r="N24" s="1">
        <v>0</v>
      </c>
      <c r="O24" s="1">
        <v>0</v>
      </c>
    </row>
    <row r="25" spans="1:15" x14ac:dyDescent="0.25">
      <c r="A25" s="2" t="s">
        <v>67</v>
      </c>
      <c r="B25" s="10">
        <v>72</v>
      </c>
      <c r="C25" s="2">
        <v>30</v>
      </c>
      <c r="D25" s="1"/>
      <c r="E25" s="4">
        <v>0</v>
      </c>
      <c r="F25" s="4"/>
      <c r="G25" s="1">
        <v>0</v>
      </c>
      <c r="H25" s="1">
        <v>0</v>
      </c>
      <c r="I25" s="4">
        <v>0</v>
      </c>
      <c r="J25" s="4"/>
      <c r="K25" s="1">
        <v>0</v>
      </c>
      <c r="L25" s="4"/>
      <c r="M25" s="4"/>
      <c r="N25" s="1">
        <v>0</v>
      </c>
      <c r="O25" s="1">
        <v>0</v>
      </c>
    </row>
    <row r="26" spans="1:15" x14ac:dyDescent="0.25">
      <c r="A26" s="2" t="s">
        <v>68</v>
      </c>
      <c r="B26" s="10">
        <v>78</v>
      </c>
      <c r="C26" s="2">
        <v>30</v>
      </c>
      <c r="D26" s="1"/>
      <c r="E26" s="4">
        <v>0</v>
      </c>
      <c r="F26" s="4"/>
      <c r="G26" s="1">
        <v>0</v>
      </c>
      <c r="H26" s="1">
        <v>0</v>
      </c>
      <c r="I26" s="4">
        <v>0</v>
      </c>
      <c r="J26" s="4"/>
      <c r="K26" s="1">
        <v>0</v>
      </c>
      <c r="L26" s="4"/>
      <c r="M26" s="4"/>
      <c r="N26" s="1">
        <v>0</v>
      </c>
      <c r="O26" s="1">
        <v>0</v>
      </c>
    </row>
    <row r="27" spans="1:15" x14ac:dyDescent="0.25">
      <c r="A27" s="2" t="s">
        <v>69</v>
      </c>
      <c r="B27" s="10">
        <v>78</v>
      </c>
      <c r="C27" s="2">
        <v>30</v>
      </c>
      <c r="D27" s="1"/>
      <c r="E27" s="4">
        <v>0</v>
      </c>
      <c r="F27" s="4"/>
      <c r="G27" s="1">
        <v>0</v>
      </c>
      <c r="H27" s="1">
        <v>0</v>
      </c>
      <c r="I27" s="4">
        <v>0</v>
      </c>
      <c r="J27" s="4"/>
      <c r="K27" s="1">
        <v>0</v>
      </c>
      <c r="L27" s="4"/>
      <c r="M27" s="4"/>
      <c r="N27" s="1">
        <v>0</v>
      </c>
      <c r="O27" s="1">
        <v>0</v>
      </c>
    </row>
    <row r="28" spans="1:15" x14ac:dyDescent="0.25">
      <c r="A28" s="2" t="s">
        <v>70</v>
      </c>
      <c r="B28" s="10">
        <v>78</v>
      </c>
      <c r="C28" s="2">
        <v>30</v>
      </c>
      <c r="D28" s="1"/>
      <c r="E28" s="4">
        <v>0</v>
      </c>
      <c r="F28" s="4"/>
      <c r="G28" s="1">
        <v>0</v>
      </c>
      <c r="H28" s="1">
        <v>0</v>
      </c>
      <c r="I28" s="4">
        <v>0</v>
      </c>
      <c r="J28" s="4"/>
      <c r="K28" s="1">
        <v>0</v>
      </c>
      <c r="L28" s="4"/>
      <c r="M28" s="4"/>
      <c r="N28" s="1">
        <v>0</v>
      </c>
      <c r="O28" s="1">
        <v>0</v>
      </c>
    </row>
    <row r="29" spans="1:15" x14ac:dyDescent="0.25">
      <c r="A29" s="2" t="s">
        <v>71</v>
      </c>
      <c r="B29" s="10">
        <v>78</v>
      </c>
      <c r="C29" s="2">
        <v>30</v>
      </c>
      <c r="D29" s="1">
        <v>1367400</v>
      </c>
      <c r="E29" s="4">
        <v>136740</v>
      </c>
      <c r="F29" s="4">
        <v>15000</v>
      </c>
      <c r="G29" s="1">
        <v>1519140</v>
      </c>
      <c r="H29" s="1">
        <v>1215312</v>
      </c>
      <c r="I29" s="4">
        <v>303828</v>
      </c>
      <c r="J29" s="4">
        <v>10000</v>
      </c>
      <c r="K29" s="1">
        <v>293828</v>
      </c>
      <c r="L29" s="4"/>
      <c r="M29" s="4">
        <v>15000</v>
      </c>
      <c r="N29" s="1">
        <v>278828</v>
      </c>
      <c r="O29" s="1">
        <v>11617.833333333334</v>
      </c>
    </row>
    <row r="30" spans="1:15" x14ac:dyDescent="0.25">
      <c r="A30" s="2" t="s">
        <v>72</v>
      </c>
      <c r="B30" s="10">
        <v>78</v>
      </c>
      <c r="C30" s="2">
        <v>30</v>
      </c>
      <c r="D30" s="1">
        <v>1367400</v>
      </c>
      <c r="E30" s="4">
        <v>136740</v>
      </c>
      <c r="F30" s="4">
        <v>15000</v>
      </c>
      <c r="G30" s="1">
        <v>1519140</v>
      </c>
      <c r="H30" s="1">
        <v>1215312</v>
      </c>
      <c r="I30" s="4">
        <v>303828</v>
      </c>
      <c r="J30" s="4">
        <v>10000</v>
      </c>
      <c r="K30" s="1">
        <v>293828</v>
      </c>
      <c r="L30" s="4"/>
      <c r="M30" s="4">
        <v>15000</v>
      </c>
      <c r="N30" s="1">
        <v>278828</v>
      </c>
      <c r="O30" s="1">
        <v>11617.833333333334</v>
      </c>
    </row>
    <row r="31" spans="1:15" x14ac:dyDescent="0.25">
      <c r="A31" s="2" t="s">
        <v>73</v>
      </c>
      <c r="B31" s="10">
        <v>78</v>
      </c>
      <c r="C31" s="2">
        <v>30</v>
      </c>
      <c r="D31" s="1">
        <v>1367400</v>
      </c>
      <c r="E31" s="4">
        <v>136740</v>
      </c>
      <c r="F31" s="4">
        <v>15000</v>
      </c>
      <c r="G31" s="1">
        <v>1519140</v>
      </c>
      <c r="H31" s="1">
        <v>1215312</v>
      </c>
      <c r="I31" s="4">
        <v>303828</v>
      </c>
      <c r="J31" s="4">
        <v>10000</v>
      </c>
      <c r="K31" s="1">
        <v>293828</v>
      </c>
      <c r="L31" s="4"/>
      <c r="M31" s="4">
        <v>15000</v>
      </c>
      <c r="N31" s="1">
        <v>278828</v>
      </c>
      <c r="O31" s="1">
        <v>11617.833333333334</v>
      </c>
    </row>
    <row r="32" spans="1:15" x14ac:dyDescent="0.25">
      <c r="A32" s="2" t="s">
        <v>74</v>
      </c>
      <c r="B32" s="10">
        <v>78</v>
      </c>
      <c r="C32" s="2">
        <v>30</v>
      </c>
      <c r="D32" s="1">
        <v>1367400</v>
      </c>
      <c r="E32" s="4">
        <v>136740</v>
      </c>
      <c r="F32" s="4">
        <v>15000</v>
      </c>
      <c r="G32" s="1">
        <v>1519140</v>
      </c>
      <c r="H32" s="1">
        <v>1215312</v>
      </c>
      <c r="I32" s="4">
        <v>303828</v>
      </c>
      <c r="J32" s="4">
        <v>10000</v>
      </c>
      <c r="K32" s="1">
        <v>293828</v>
      </c>
      <c r="L32" s="4"/>
      <c r="M32" s="4">
        <v>15000</v>
      </c>
      <c r="N32" s="1">
        <v>278828</v>
      </c>
      <c r="O32" s="1">
        <v>11617.833333333334</v>
      </c>
    </row>
    <row r="33" spans="1:15" x14ac:dyDescent="0.25">
      <c r="A33" s="2" t="s">
        <v>75</v>
      </c>
      <c r="B33" s="10">
        <v>78</v>
      </c>
      <c r="C33" s="2">
        <v>30</v>
      </c>
      <c r="D33" s="1">
        <v>1367400</v>
      </c>
      <c r="E33" s="4">
        <v>136740</v>
      </c>
      <c r="F33" s="4">
        <v>15000</v>
      </c>
      <c r="G33" s="1">
        <v>1519140</v>
      </c>
      <c r="H33" s="1">
        <v>1215312</v>
      </c>
      <c r="I33" s="4">
        <v>303828</v>
      </c>
      <c r="J33" s="4">
        <v>10000</v>
      </c>
      <c r="K33" s="1">
        <v>293828</v>
      </c>
      <c r="L33" s="4"/>
      <c r="M33" s="4">
        <v>15000</v>
      </c>
      <c r="N33" s="1">
        <v>278828</v>
      </c>
      <c r="O33" s="1">
        <v>11617.833333333334</v>
      </c>
    </row>
    <row r="34" spans="1:15" x14ac:dyDescent="0.25">
      <c r="A34" s="2" t="s">
        <v>76</v>
      </c>
      <c r="B34" s="10">
        <v>78</v>
      </c>
      <c r="C34" s="2">
        <v>30</v>
      </c>
      <c r="D34" s="1">
        <v>1367400</v>
      </c>
      <c r="E34" s="4">
        <v>136740</v>
      </c>
      <c r="F34" s="4">
        <v>15000</v>
      </c>
      <c r="G34" s="1">
        <v>1519140</v>
      </c>
      <c r="H34" s="1">
        <v>1215312</v>
      </c>
      <c r="I34" s="4">
        <v>303828</v>
      </c>
      <c r="J34" s="4">
        <v>10000</v>
      </c>
      <c r="K34" s="1">
        <v>293828</v>
      </c>
      <c r="L34" s="4"/>
      <c r="M34" s="4">
        <v>15000</v>
      </c>
      <c r="N34" s="1">
        <v>278828</v>
      </c>
      <c r="O34" s="1">
        <v>11617.833333333334</v>
      </c>
    </row>
    <row r="35" spans="1:15" x14ac:dyDescent="0.25">
      <c r="A35" s="2" t="s">
        <v>77</v>
      </c>
      <c r="B35" s="10">
        <v>78</v>
      </c>
      <c r="C35" s="2">
        <v>30</v>
      </c>
      <c r="D35" s="1"/>
      <c r="E35" s="4">
        <v>0</v>
      </c>
      <c r="F35" s="4"/>
      <c r="G35" s="1">
        <v>0</v>
      </c>
      <c r="H35" s="1">
        <v>0</v>
      </c>
      <c r="I35" s="4">
        <v>0</v>
      </c>
      <c r="J35" s="4"/>
      <c r="K35" s="1">
        <v>0</v>
      </c>
      <c r="L35" s="4"/>
      <c r="M35" s="4"/>
      <c r="N35" s="1">
        <v>0</v>
      </c>
      <c r="O35" s="1">
        <v>0</v>
      </c>
    </row>
    <row r="36" spans="1:15" x14ac:dyDescent="0.25">
      <c r="A36" s="2" t="s">
        <v>78</v>
      </c>
      <c r="B36" s="10">
        <v>78</v>
      </c>
      <c r="C36" s="2">
        <v>30</v>
      </c>
      <c r="D36" s="1">
        <v>1367400</v>
      </c>
      <c r="E36" s="4">
        <v>136740</v>
      </c>
      <c r="F36" s="4">
        <v>15000</v>
      </c>
      <c r="G36" s="1">
        <v>1519140</v>
      </c>
      <c r="H36" s="1">
        <v>1215312</v>
      </c>
      <c r="I36" s="4">
        <v>303828</v>
      </c>
      <c r="J36" s="4">
        <v>10000</v>
      </c>
      <c r="K36" s="1">
        <v>293828</v>
      </c>
      <c r="L36" s="4"/>
      <c r="M36" s="4">
        <v>15000</v>
      </c>
      <c r="N36" s="1">
        <v>278828</v>
      </c>
      <c r="O36" s="1">
        <v>11617.833333333334</v>
      </c>
    </row>
    <row r="37" spans="1:15" x14ac:dyDescent="0.25">
      <c r="A37" s="2" t="s">
        <v>79</v>
      </c>
      <c r="B37" s="10">
        <v>78</v>
      </c>
      <c r="C37" s="2">
        <v>30</v>
      </c>
      <c r="D37" s="1">
        <v>1367400</v>
      </c>
      <c r="E37" s="4">
        <v>136740</v>
      </c>
      <c r="F37" s="4">
        <v>15000</v>
      </c>
      <c r="G37" s="1">
        <v>1519140</v>
      </c>
      <c r="H37" s="1">
        <v>1215312</v>
      </c>
      <c r="I37" s="4">
        <v>303828</v>
      </c>
      <c r="J37" s="4">
        <v>10000</v>
      </c>
      <c r="K37" s="1">
        <v>293828</v>
      </c>
      <c r="L37" s="4"/>
      <c r="M37" s="4">
        <v>15000</v>
      </c>
      <c r="N37" s="1">
        <v>278828</v>
      </c>
      <c r="O37" s="1">
        <v>11617.833333333334</v>
      </c>
    </row>
    <row r="38" spans="1:15" x14ac:dyDescent="0.25">
      <c r="A38" s="2" t="s">
        <v>80</v>
      </c>
      <c r="B38" s="10">
        <v>78</v>
      </c>
      <c r="C38" s="2">
        <v>30</v>
      </c>
      <c r="D38" s="1">
        <v>1367400</v>
      </c>
      <c r="E38" s="4">
        <v>136740</v>
      </c>
      <c r="F38" s="4">
        <v>15000</v>
      </c>
      <c r="G38" s="1">
        <v>1519140</v>
      </c>
      <c r="H38" s="1">
        <v>1215312</v>
      </c>
      <c r="I38" s="4">
        <v>303828</v>
      </c>
      <c r="J38" s="4">
        <v>10000</v>
      </c>
      <c r="K38" s="1">
        <v>293828</v>
      </c>
      <c r="L38" s="4"/>
      <c r="M38" s="4">
        <v>15000</v>
      </c>
      <c r="N38" s="1">
        <v>278828</v>
      </c>
      <c r="O38" s="1">
        <v>11617.833333333334</v>
      </c>
    </row>
    <row r="39" spans="1:15" x14ac:dyDescent="0.25">
      <c r="A39" s="2" t="s">
        <v>81</v>
      </c>
      <c r="B39" s="10">
        <v>78</v>
      </c>
      <c r="C39" s="2">
        <v>30</v>
      </c>
      <c r="D39" s="1">
        <v>1367400</v>
      </c>
      <c r="E39" s="4">
        <v>136740</v>
      </c>
      <c r="F39" s="4">
        <v>15000</v>
      </c>
      <c r="G39" s="1">
        <v>1519140</v>
      </c>
      <c r="H39" s="1">
        <v>1215312</v>
      </c>
      <c r="I39" s="4">
        <v>303828</v>
      </c>
      <c r="J39" s="4">
        <v>10000</v>
      </c>
      <c r="K39" s="1">
        <v>293828</v>
      </c>
      <c r="L39" s="4"/>
      <c r="M39" s="4">
        <v>15000</v>
      </c>
      <c r="N39" s="1">
        <v>278828</v>
      </c>
      <c r="O39" s="1">
        <v>11617.833333333334</v>
      </c>
    </row>
    <row r="40" spans="1:15" x14ac:dyDescent="0.25">
      <c r="A40" s="2" t="s">
        <v>82</v>
      </c>
      <c r="B40" s="10">
        <v>78</v>
      </c>
      <c r="C40" s="2">
        <v>30</v>
      </c>
      <c r="D40" s="1">
        <v>1367400</v>
      </c>
      <c r="E40" s="4">
        <v>136740</v>
      </c>
      <c r="F40" s="4">
        <v>15000</v>
      </c>
      <c r="G40" s="1">
        <v>1519140</v>
      </c>
      <c r="H40" s="1">
        <v>1215312</v>
      </c>
      <c r="I40" s="4">
        <v>303828</v>
      </c>
      <c r="J40" s="4">
        <v>10000</v>
      </c>
      <c r="K40" s="1">
        <v>293828</v>
      </c>
      <c r="L40" s="4"/>
      <c r="M40" s="4">
        <v>15000</v>
      </c>
      <c r="N40" s="1">
        <v>278828</v>
      </c>
      <c r="O40" s="1">
        <v>11617.833333333334</v>
      </c>
    </row>
    <row r="41" spans="1:15" x14ac:dyDescent="0.25">
      <c r="A41" s="2" t="s">
        <v>83</v>
      </c>
      <c r="B41" s="10">
        <v>78</v>
      </c>
      <c r="C41" s="2">
        <v>30</v>
      </c>
      <c r="D41" s="1">
        <v>1367400</v>
      </c>
      <c r="E41" s="4">
        <v>136740</v>
      </c>
      <c r="F41" s="4">
        <v>15000</v>
      </c>
      <c r="G41" s="1">
        <v>1519140</v>
      </c>
      <c r="H41" s="1">
        <v>1215312</v>
      </c>
      <c r="I41" s="4">
        <v>303828</v>
      </c>
      <c r="J41" s="4">
        <v>10000</v>
      </c>
      <c r="K41" s="1">
        <v>293828</v>
      </c>
      <c r="L41" s="4"/>
      <c r="M41" s="4">
        <v>15000</v>
      </c>
      <c r="N41" s="1">
        <v>278828</v>
      </c>
      <c r="O41" s="1">
        <v>11617.833333333334</v>
      </c>
    </row>
    <row r="42" spans="1:15" x14ac:dyDescent="0.25">
      <c r="A42" s="2" t="s">
        <v>84</v>
      </c>
      <c r="B42" s="10">
        <v>78</v>
      </c>
      <c r="C42" s="2">
        <v>30</v>
      </c>
      <c r="D42" s="1">
        <v>1367400</v>
      </c>
      <c r="E42" s="4">
        <v>136740</v>
      </c>
      <c r="F42" s="4">
        <v>15000</v>
      </c>
      <c r="G42" s="1">
        <v>1519140</v>
      </c>
      <c r="H42" s="1">
        <v>1215312</v>
      </c>
      <c r="I42" s="4">
        <v>303828</v>
      </c>
      <c r="J42" s="4">
        <v>10000</v>
      </c>
      <c r="K42" s="1">
        <v>293828</v>
      </c>
      <c r="L42" s="4"/>
      <c r="M42" s="4">
        <v>15000</v>
      </c>
      <c r="N42" s="1">
        <v>278828</v>
      </c>
      <c r="O42" s="1">
        <v>11617.833333333334</v>
      </c>
    </row>
    <row r="43" spans="1:15" x14ac:dyDescent="0.25">
      <c r="A43" s="2" t="s">
        <v>85</v>
      </c>
      <c r="B43" s="10">
        <v>78</v>
      </c>
      <c r="C43" s="2">
        <v>30</v>
      </c>
      <c r="D43" s="1">
        <v>1367400</v>
      </c>
      <c r="E43" s="4">
        <v>136740</v>
      </c>
      <c r="F43" s="4">
        <v>15000</v>
      </c>
      <c r="G43" s="1">
        <v>1519140</v>
      </c>
      <c r="H43" s="1">
        <v>1215312</v>
      </c>
      <c r="I43" s="4">
        <v>303828</v>
      </c>
      <c r="J43" s="4">
        <v>10000</v>
      </c>
      <c r="K43" s="1">
        <v>293828</v>
      </c>
      <c r="L43" s="4"/>
      <c r="M43" s="4">
        <v>15000</v>
      </c>
      <c r="N43" s="1">
        <v>278828</v>
      </c>
      <c r="O43" s="1">
        <v>11617.833333333334</v>
      </c>
    </row>
    <row r="44" spans="1:15" x14ac:dyDescent="0.25">
      <c r="A44" s="2" t="s">
        <v>86</v>
      </c>
      <c r="B44" s="10">
        <v>74</v>
      </c>
      <c r="C44" s="2">
        <v>30</v>
      </c>
      <c r="D44" s="1"/>
      <c r="E44" s="4">
        <v>0</v>
      </c>
      <c r="F44" s="4"/>
      <c r="G44" s="1">
        <v>0</v>
      </c>
      <c r="H44" s="1">
        <v>0</v>
      </c>
      <c r="I44" s="4">
        <v>0</v>
      </c>
      <c r="J44" s="4"/>
      <c r="K44" s="1">
        <v>0</v>
      </c>
      <c r="L44" s="4"/>
      <c r="M44" s="4"/>
      <c r="N44" s="1">
        <v>0</v>
      </c>
      <c r="O44" s="1">
        <v>0</v>
      </c>
    </row>
    <row r="45" spans="1:15" x14ac:dyDescent="0.25">
      <c r="A45" s="3" t="s">
        <v>87</v>
      </c>
      <c r="B45" s="10">
        <v>72</v>
      </c>
      <c r="C45" s="3">
        <v>30</v>
      </c>
      <c r="D45" s="1"/>
      <c r="E45" s="4">
        <v>0</v>
      </c>
      <c r="F45" s="4"/>
      <c r="G45" s="1">
        <v>0</v>
      </c>
      <c r="H45" s="1">
        <v>0</v>
      </c>
      <c r="I45" s="4">
        <v>0</v>
      </c>
      <c r="J45" s="4"/>
      <c r="K45" s="1">
        <v>0</v>
      </c>
      <c r="L45" s="4"/>
      <c r="M45" s="4"/>
      <c r="N45" s="1">
        <v>0</v>
      </c>
      <c r="O45" s="1">
        <v>0</v>
      </c>
    </row>
    <row r="46" spans="1:15" x14ac:dyDescent="0.25">
      <c r="A46" s="2" t="s">
        <v>88</v>
      </c>
      <c r="B46" s="10">
        <v>75</v>
      </c>
      <c r="C46" s="2">
        <v>30</v>
      </c>
      <c r="D46" s="1"/>
      <c r="E46" s="4">
        <v>0</v>
      </c>
      <c r="F46" s="4"/>
      <c r="G46" s="1">
        <v>0</v>
      </c>
      <c r="H46" s="1">
        <v>0</v>
      </c>
      <c r="I46" s="4">
        <v>0</v>
      </c>
      <c r="J46" s="4"/>
      <c r="K46" s="1">
        <v>0</v>
      </c>
      <c r="L46" s="4"/>
      <c r="M46" s="4"/>
      <c r="N46" s="1">
        <v>0</v>
      </c>
      <c r="O46" s="1">
        <v>0</v>
      </c>
    </row>
    <row r="47" spans="1:15" x14ac:dyDescent="0.25">
      <c r="A47" s="3" t="s">
        <v>89</v>
      </c>
      <c r="B47" s="10">
        <v>75</v>
      </c>
      <c r="C47" s="3">
        <v>30</v>
      </c>
      <c r="D47" s="1"/>
      <c r="E47" s="4">
        <v>0</v>
      </c>
      <c r="F47" s="4"/>
      <c r="G47" s="1">
        <v>0</v>
      </c>
      <c r="H47" s="1">
        <v>0</v>
      </c>
      <c r="I47" s="4">
        <v>0</v>
      </c>
      <c r="J47" s="4"/>
      <c r="K47" s="1">
        <v>0</v>
      </c>
      <c r="L47" s="4"/>
      <c r="M47" s="4"/>
      <c r="N47" s="1">
        <v>0</v>
      </c>
      <c r="O47" s="1">
        <v>0</v>
      </c>
    </row>
    <row r="48" spans="1:15" x14ac:dyDescent="0.25">
      <c r="A48" s="2" t="s">
        <v>90</v>
      </c>
      <c r="B48" s="10">
        <v>75</v>
      </c>
      <c r="C48" s="2">
        <v>30</v>
      </c>
      <c r="D48" s="1">
        <v>1341000</v>
      </c>
      <c r="E48" s="4">
        <v>134100</v>
      </c>
      <c r="F48" s="4">
        <v>15000</v>
      </c>
      <c r="G48" s="1">
        <v>1490100</v>
      </c>
      <c r="H48" s="1">
        <v>1192080</v>
      </c>
      <c r="I48" s="4">
        <v>298020</v>
      </c>
      <c r="J48" s="4">
        <v>10000</v>
      </c>
      <c r="K48" s="1">
        <v>288020</v>
      </c>
      <c r="L48" s="4"/>
      <c r="M48" s="4">
        <v>15000</v>
      </c>
      <c r="N48" s="1">
        <v>273020</v>
      </c>
      <c r="O48" s="1">
        <v>11375.833333333334</v>
      </c>
    </row>
    <row r="49" spans="1:15" x14ac:dyDescent="0.25">
      <c r="A49" s="3" t="s">
        <v>91</v>
      </c>
      <c r="B49" s="10">
        <v>75</v>
      </c>
      <c r="C49" s="3">
        <v>30</v>
      </c>
      <c r="D49" s="1">
        <v>1341000</v>
      </c>
      <c r="E49" s="4">
        <v>134100</v>
      </c>
      <c r="F49" s="4">
        <v>15000</v>
      </c>
      <c r="G49" s="1">
        <v>1490100</v>
      </c>
      <c r="H49" s="1">
        <v>1192080</v>
      </c>
      <c r="I49" s="4">
        <v>298020</v>
      </c>
      <c r="J49" s="4">
        <v>10000</v>
      </c>
      <c r="K49" s="1">
        <v>288020</v>
      </c>
      <c r="L49" s="4"/>
      <c r="M49" s="4">
        <v>15000</v>
      </c>
      <c r="N49" s="1">
        <v>273020</v>
      </c>
      <c r="O49" s="1">
        <v>11375.833333333334</v>
      </c>
    </row>
    <row r="50" spans="1:15" x14ac:dyDescent="0.25">
      <c r="A50" s="2" t="s">
        <v>92</v>
      </c>
      <c r="B50" s="10">
        <v>75</v>
      </c>
      <c r="C50" s="2">
        <v>30</v>
      </c>
      <c r="D50" s="1">
        <v>1341000</v>
      </c>
      <c r="E50" s="4">
        <v>134100</v>
      </c>
      <c r="F50" s="4">
        <v>15000</v>
      </c>
      <c r="G50" s="1">
        <v>1490100</v>
      </c>
      <c r="H50" s="1">
        <v>1192080</v>
      </c>
      <c r="I50" s="4">
        <v>298020</v>
      </c>
      <c r="J50" s="4">
        <v>10000</v>
      </c>
      <c r="K50" s="1">
        <v>288020</v>
      </c>
      <c r="L50" s="4"/>
      <c r="M50" s="4">
        <v>15000</v>
      </c>
      <c r="N50" s="1">
        <v>273020</v>
      </c>
      <c r="O50" s="1">
        <v>11375.833333333334</v>
      </c>
    </row>
    <row r="51" spans="1:15" x14ac:dyDescent="0.25">
      <c r="A51" s="3" t="s">
        <v>93</v>
      </c>
      <c r="B51" s="10">
        <v>75</v>
      </c>
      <c r="C51" s="3">
        <v>30</v>
      </c>
      <c r="D51" s="1">
        <v>1341000</v>
      </c>
      <c r="E51" s="4">
        <v>134100</v>
      </c>
      <c r="F51" s="4">
        <v>15000</v>
      </c>
      <c r="G51" s="1">
        <v>1490100</v>
      </c>
      <c r="H51" s="1">
        <v>1192080</v>
      </c>
      <c r="I51" s="4">
        <v>298020</v>
      </c>
      <c r="J51" s="4">
        <v>10000</v>
      </c>
      <c r="K51" s="1">
        <v>288020</v>
      </c>
      <c r="L51" s="4"/>
      <c r="M51" s="4">
        <v>15000</v>
      </c>
      <c r="N51" s="1">
        <v>273020</v>
      </c>
      <c r="O51" s="1">
        <v>11375.833333333334</v>
      </c>
    </row>
    <row r="52" spans="1:15" x14ac:dyDescent="0.25">
      <c r="A52" s="2" t="s">
        <v>94</v>
      </c>
      <c r="B52" s="10">
        <v>75</v>
      </c>
      <c r="C52" s="2">
        <v>30</v>
      </c>
      <c r="D52" s="1"/>
      <c r="E52" s="4">
        <v>0</v>
      </c>
      <c r="F52" s="4"/>
      <c r="G52" s="1">
        <v>0</v>
      </c>
      <c r="H52" s="1">
        <v>0</v>
      </c>
      <c r="I52" s="4">
        <v>0</v>
      </c>
      <c r="J52" s="4"/>
      <c r="K52" s="1">
        <v>0</v>
      </c>
      <c r="L52" s="4"/>
      <c r="M52" s="4"/>
      <c r="N52" s="1">
        <v>0</v>
      </c>
      <c r="O52" s="1">
        <v>0</v>
      </c>
    </row>
    <row r="53" spans="1:15" x14ac:dyDescent="0.25">
      <c r="A53" s="3" t="s">
        <v>95</v>
      </c>
      <c r="B53" s="10">
        <v>75</v>
      </c>
      <c r="C53" s="3">
        <v>30</v>
      </c>
      <c r="D53" s="1">
        <v>1341000</v>
      </c>
      <c r="E53" s="4">
        <v>134100</v>
      </c>
      <c r="F53" s="4">
        <v>15000</v>
      </c>
      <c r="G53" s="1">
        <v>1490100</v>
      </c>
      <c r="H53" s="1">
        <v>1192080</v>
      </c>
      <c r="I53" s="4">
        <v>298020</v>
      </c>
      <c r="J53" s="4">
        <v>10000</v>
      </c>
      <c r="K53" s="1">
        <v>288020</v>
      </c>
      <c r="L53" s="4"/>
      <c r="M53" s="4">
        <v>15000</v>
      </c>
      <c r="N53" s="1">
        <v>273020</v>
      </c>
      <c r="O53" s="1">
        <v>11375.833333333334</v>
      </c>
    </row>
    <row r="54" spans="1:15" x14ac:dyDescent="0.25">
      <c r="A54" s="2" t="s">
        <v>96</v>
      </c>
      <c r="B54" s="10">
        <v>75</v>
      </c>
      <c r="C54" s="2">
        <v>30</v>
      </c>
      <c r="D54" s="1">
        <v>1341000</v>
      </c>
      <c r="E54" s="4">
        <v>134100</v>
      </c>
      <c r="F54" s="4">
        <v>15000</v>
      </c>
      <c r="G54" s="1">
        <v>1490100</v>
      </c>
      <c r="H54" s="1">
        <v>1192080</v>
      </c>
      <c r="I54" s="4">
        <v>298020</v>
      </c>
      <c r="J54" s="4">
        <v>10000</v>
      </c>
      <c r="K54" s="1">
        <v>288020</v>
      </c>
      <c r="L54" s="4"/>
      <c r="M54" s="4">
        <v>15000</v>
      </c>
      <c r="N54" s="1">
        <v>273020</v>
      </c>
      <c r="O54" s="1">
        <v>11375.833333333334</v>
      </c>
    </row>
    <row r="55" spans="1:15" x14ac:dyDescent="0.25">
      <c r="A55" s="3" t="s">
        <v>97</v>
      </c>
      <c r="B55" s="10">
        <v>75</v>
      </c>
      <c r="C55" s="3">
        <v>30</v>
      </c>
      <c r="D55" s="1">
        <v>1341000</v>
      </c>
      <c r="E55" s="4">
        <v>134100</v>
      </c>
      <c r="F55" s="4">
        <v>15000</v>
      </c>
      <c r="G55" s="1">
        <v>1490100</v>
      </c>
      <c r="H55" s="1">
        <v>1192080</v>
      </c>
      <c r="I55" s="4">
        <v>298020</v>
      </c>
      <c r="J55" s="4">
        <v>10000</v>
      </c>
      <c r="K55" s="1">
        <v>288020</v>
      </c>
      <c r="L55" s="4"/>
      <c r="M55" s="4">
        <v>15000</v>
      </c>
      <c r="N55" s="1">
        <v>273020</v>
      </c>
      <c r="O55" s="1">
        <v>11375.833333333334</v>
      </c>
    </row>
    <row r="56" spans="1:15" x14ac:dyDescent="0.25">
      <c r="A56" s="2" t="s">
        <v>98</v>
      </c>
      <c r="B56" s="10">
        <v>75</v>
      </c>
      <c r="C56" s="2">
        <v>30</v>
      </c>
      <c r="D56" s="1">
        <v>1341000</v>
      </c>
      <c r="E56" s="4">
        <v>134100</v>
      </c>
      <c r="F56" s="4">
        <v>15000</v>
      </c>
      <c r="G56" s="1">
        <v>1490100</v>
      </c>
      <c r="H56" s="1">
        <v>1192080</v>
      </c>
      <c r="I56" s="4">
        <v>298020</v>
      </c>
      <c r="J56" s="4">
        <v>10000</v>
      </c>
      <c r="K56" s="1">
        <v>288020</v>
      </c>
      <c r="L56" s="4"/>
      <c r="M56" s="4">
        <v>15000</v>
      </c>
      <c r="N56" s="1">
        <v>273020</v>
      </c>
      <c r="O56" s="1">
        <v>11375.833333333334</v>
      </c>
    </row>
    <row r="57" spans="1:15" x14ac:dyDescent="0.25">
      <c r="A57" s="3" t="s">
        <v>99</v>
      </c>
      <c r="B57" s="10">
        <v>75</v>
      </c>
      <c r="C57" s="3">
        <v>30</v>
      </c>
      <c r="D57" s="1">
        <v>1341000</v>
      </c>
      <c r="E57" s="4">
        <v>134100</v>
      </c>
      <c r="F57" s="4">
        <v>15000</v>
      </c>
      <c r="G57" s="1">
        <v>1490100</v>
      </c>
      <c r="H57" s="1">
        <v>1192080</v>
      </c>
      <c r="I57" s="4">
        <v>298020</v>
      </c>
      <c r="J57" s="4">
        <v>10000</v>
      </c>
      <c r="K57" s="1">
        <v>288020</v>
      </c>
      <c r="L57" s="4"/>
      <c r="M57" s="4">
        <v>15000</v>
      </c>
      <c r="N57" s="1">
        <v>273020</v>
      </c>
      <c r="O57" s="1">
        <v>11375.833333333334</v>
      </c>
    </row>
    <row r="58" spans="1:15" x14ac:dyDescent="0.25">
      <c r="A58" s="2" t="s">
        <v>100</v>
      </c>
      <c r="B58" s="10">
        <v>75</v>
      </c>
      <c r="C58" s="2">
        <v>30</v>
      </c>
      <c r="D58" s="1">
        <v>1341000</v>
      </c>
      <c r="E58" s="4">
        <v>134100</v>
      </c>
      <c r="F58" s="4">
        <v>15000</v>
      </c>
      <c r="G58" s="1">
        <v>1490100</v>
      </c>
      <c r="H58" s="1">
        <v>1192080</v>
      </c>
      <c r="I58" s="4">
        <v>298020</v>
      </c>
      <c r="J58" s="4">
        <v>10000</v>
      </c>
      <c r="K58" s="1">
        <v>288020</v>
      </c>
      <c r="L58" s="4"/>
      <c r="M58" s="4">
        <v>15000</v>
      </c>
      <c r="N58" s="1">
        <v>273020</v>
      </c>
      <c r="O58" s="1">
        <v>11375.833333333334</v>
      </c>
    </row>
    <row r="59" spans="1:15" x14ac:dyDescent="0.25">
      <c r="A59" s="3" t="s">
        <v>101</v>
      </c>
      <c r="B59" s="10">
        <v>75</v>
      </c>
      <c r="C59" s="3">
        <v>30</v>
      </c>
      <c r="D59" s="1">
        <v>1341000</v>
      </c>
      <c r="E59" s="4">
        <v>134100</v>
      </c>
      <c r="F59" s="4">
        <v>15000</v>
      </c>
      <c r="G59" s="1">
        <v>1490100</v>
      </c>
      <c r="H59" s="1">
        <v>1192080</v>
      </c>
      <c r="I59" s="4">
        <v>298020</v>
      </c>
      <c r="J59" s="4">
        <v>10000</v>
      </c>
      <c r="K59" s="1">
        <v>288020</v>
      </c>
      <c r="L59" s="4"/>
      <c r="M59" s="4">
        <v>15000</v>
      </c>
      <c r="N59" s="1">
        <v>273020</v>
      </c>
      <c r="O59" s="1">
        <v>11375.833333333334</v>
      </c>
    </row>
    <row r="60" spans="1:15" x14ac:dyDescent="0.25">
      <c r="A60" s="2" t="s">
        <v>102</v>
      </c>
      <c r="B60" s="10">
        <v>75</v>
      </c>
      <c r="C60" s="2">
        <v>30</v>
      </c>
      <c r="D60" s="1">
        <v>1341000</v>
      </c>
      <c r="E60" s="4">
        <v>134100</v>
      </c>
      <c r="F60" s="4">
        <v>15000</v>
      </c>
      <c r="G60" s="1">
        <v>1490100</v>
      </c>
      <c r="H60" s="1">
        <v>1192080</v>
      </c>
      <c r="I60" s="4">
        <v>298020</v>
      </c>
      <c r="J60" s="4">
        <v>10000</v>
      </c>
      <c r="K60" s="1">
        <v>288020</v>
      </c>
      <c r="L60" s="4"/>
      <c r="M60" s="4">
        <v>15000</v>
      </c>
      <c r="N60" s="1">
        <v>273020</v>
      </c>
      <c r="O60" s="1">
        <v>11375.833333333334</v>
      </c>
    </row>
    <row r="61" spans="1:15" x14ac:dyDescent="0.25">
      <c r="A61" s="3" t="s">
        <v>103</v>
      </c>
      <c r="B61" s="10">
        <v>75</v>
      </c>
      <c r="C61" s="3">
        <v>30</v>
      </c>
      <c r="D61" s="1">
        <v>1341000</v>
      </c>
      <c r="E61" s="4">
        <v>134100</v>
      </c>
      <c r="F61" s="4">
        <v>15000</v>
      </c>
      <c r="G61" s="1">
        <v>1490100</v>
      </c>
      <c r="H61" s="1">
        <v>1192080</v>
      </c>
      <c r="I61" s="4">
        <v>298020</v>
      </c>
      <c r="J61" s="4">
        <v>10000</v>
      </c>
      <c r="K61" s="1">
        <v>288020</v>
      </c>
      <c r="L61" s="4"/>
      <c r="M61" s="4">
        <v>15000</v>
      </c>
      <c r="N61" s="1">
        <v>273020</v>
      </c>
      <c r="O61" s="1">
        <v>11375.833333333334</v>
      </c>
    </row>
    <row r="62" spans="1:15" x14ac:dyDescent="0.25">
      <c r="A62" s="2" t="s">
        <v>104</v>
      </c>
      <c r="B62" s="10">
        <v>90</v>
      </c>
      <c r="C62" s="2">
        <v>38</v>
      </c>
      <c r="D62" s="1">
        <v>1672600</v>
      </c>
      <c r="E62" s="4">
        <v>167260</v>
      </c>
      <c r="F62" s="4">
        <v>15000</v>
      </c>
      <c r="G62" s="1">
        <v>1854860</v>
      </c>
      <c r="H62" s="1">
        <v>1483888</v>
      </c>
      <c r="I62" s="4">
        <v>370972</v>
      </c>
      <c r="J62" s="4">
        <v>15000</v>
      </c>
      <c r="K62" s="1">
        <v>355972</v>
      </c>
      <c r="L62" s="4">
        <v>15000</v>
      </c>
      <c r="M62" s="4">
        <v>15000</v>
      </c>
      <c r="N62" s="1">
        <v>325972</v>
      </c>
      <c r="O62" s="1">
        <v>13582.166666666666</v>
      </c>
    </row>
    <row r="63" spans="1:15" x14ac:dyDescent="0.25">
      <c r="A63" s="3" t="s">
        <v>105</v>
      </c>
      <c r="B63" s="10">
        <v>90</v>
      </c>
      <c r="C63" s="3">
        <v>38</v>
      </c>
      <c r="D63" s="1">
        <v>1672600</v>
      </c>
      <c r="E63" s="4">
        <v>167260</v>
      </c>
      <c r="F63" s="4">
        <v>15000</v>
      </c>
      <c r="G63" s="1">
        <v>1854860</v>
      </c>
      <c r="H63" s="1">
        <v>1483888</v>
      </c>
      <c r="I63" s="4">
        <v>370972</v>
      </c>
      <c r="J63" s="4">
        <v>15000</v>
      </c>
      <c r="K63" s="1">
        <v>355972</v>
      </c>
      <c r="L63" s="4">
        <v>15000</v>
      </c>
      <c r="M63" s="4">
        <v>15000</v>
      </c>
      <c r="N63" s="1">
        <v>325972</v>
      </c>
      <c r="O63" s="1">
        <v>13582.166666666666</v>
      </c>
    </row>
    <row r="64" spans="1:15" x14ac:dyDescent="0.25">
      <c r="A64" s="2" t="s">
        <v>106</v>
      </c>
      <c r="B64" s="10">
        <v>90</v>
      </c>
      <c r="C64" s="2">
        <v>38</v>
      </c>
      <c r="D64" s="1">
        <v>1672600</v>
      </c>
      <c r="E64" s="4">
        <v>167260</v>
      </c>
      <c r="F64" s="4">
        <v>15000</v>
      </c>
      <c r="G64" s="1">
        <v>1854860</v>
      </c>
      <c r="H64" s="1">
        <v>1483888</v>
      </c>
      <c r="I64" s="4">
        <v>370972</v>
      </c>
      <c r="J64" s="4">
        <v>15000</v>
      </c>
      <c r="K64" s="1">
        <v>355972</v>
      </c>
      <c r="L64" s="4">
        <v>15000</v>
      </c>
      <c r="M64" s="4">
        <v>15000</v>
      </c>
      <c r="N64" s="1">
        <v>325972</v>
      </c>
      <c r="O64" s="1">
        <v>13582.166666666666</v>
      </c>
    </row>
    <row r="65" spans="1:15" x14ac:dyDescent="0.25">
      <c r="A65" s="3" t="s">
        <v>107</v>
      </c>
      <c r="B65" s="10">
        <v>90</v>
      </c>
      <c r="C65" s="3">
        <v>38</v>
      </c>
      <c r="D65" s="1">
        <v>1672600</v>
      </c>
      <c r="E65" s="4">
        <v>167260</v>
      </c>
      <c r="F65" s="4">
        <v>15000</v>
      </c>
      <c r="G65" s="1">
        <v>1854860</v>
      </c>
      <c r="H65" s="1">
        <v>1483888</v>
      </c>
      <c r="I65" s="4">
        <v>370972</v>
      </c>
      <c r="J65" s="4">
        <v>15000</v>
      </c>
      <c r="K65" s="1">
        <v>355972</v>
      </c>
      <c r="L65" s="4">
        <v>15000</v>
      </c>
      <c r="M65" s="4">
        <v>15000</v>
      </c>
      <c r="N65" s="1">
        <v>325972</v>
      </c>
      <c r="O65" s="1">
        <v>13582.166666666666</v>
      </c>
    </row>
    <row r="66" spans="1:15" x14ac:dyDescent="0.25">
      <c r="A66" s="2" t="s">
        <v>108</v>
      </c>
      <c r="B66" s="10">
        <v>90</v>
      </c>
      <c r="C66" s="2">
        <v>38</v>
      </c>
      <c r="D66" s="1">
        <v>1672600</v>
      </c>
      <c r="E66" s="4">
        <v>167260</v>
      </c>
      <c r="F66" s="4">
        <v>15000</v>
      </c>
      <c r="G66" s="1">
        <v>1854860</v>
      </c>
      <c r="H66" s="1">
        <v>1483888</v>
      </c>
      <c r="I66" s="4">
        <v>370972</v>
      </c>
      <c r="J66" s="4">
        <v>15000</v>
      </c>
      <c r="K66" s="1">
        <v>355972</v>
      </c>
      <c r="L66" s="4">
        <v>15000</v>
      </c>
      <c r="M66" s="4">
        <v>15000</v>
      </c>
      <c r="N66" s="1">
        <v>325972</v>
      </c>
      <c r="O66" s="1">
        <v>13582.166666666666</v>
      </c>
    </row>
    <row r="67" spans="1:15" x14ac:dyDescent="0.25">
      <c r="A67" s="3" t="s">
        <v>109</v>
      </c>
      <c r="B67" s="10">
        <v>90</v>
      </c>
      <c r="C67" s="3">
        <v>38</v>
      </c>
      <c r="D67" s="1">
        <v>1672600</v>
      </c>
      <c r="E67" s="4">
        <v>167260</v>
      </c>
      <c r="F67" s="4">
        <v>15000</v>
      </c>
      <c r="G67" s="1">
        <v>1854860</v>
      </c>
      <c r="H67" s="1">
        <v>1483888</v>
      </c>
      <c r="I67" s="4">
        <v>370972</v>
      </c>
      <c r="J67" s="4">
        <v>15000</v>
      </c>
      <c r="K67" s="1">
        <v>355972</v>
      </c>
      <c r="L67" s="4">
        <v>15000</v>
      </c>
      <c r="M67" s="4">
        <v>15000</v>
      </c>
      <c r="N67" s="1">
        <v>325972</v>
      </c>
      <c r="O67" s="1">
        <v>13582.166666666666</v>
      </c>
    </row>
    <row r="68" spans="1:15" x14ac:dyDescent="0.25">
      <c r="A68" s="2" t="s">
        <v>110</v>
      </c>
      <c r="B68" s="10">
        <v>90</v>
      </c>
      <c r="C68" s="2">
        <v>38</v>
      </c>
      <c r="D68" s="1">
        <v>1672600</v>
      </c>
      <c r="E68" s="4">
        <v>167260</v>
      </c>
      <c r="F68" s="4">
        <v>15000</v>
      </c>
      <c r="G68" s="1">
        <v>1854860</v>
      </c>
      <c r="H68" s="1">
        <v>1483888</v>
      </c>
      <c r="I68" s="4">
        <v>370972</v>
      </c>
      <c r="J68" s="4">
        <v>15000</v>
      </c>
      <c r="K68" s="1">
        <v>355972</v>
      </c>
      <c r="L68" s="4">
        <v>15000</v>
      </c>
      <c r="M68" s="4">
        <v>15000</v>
      </c>
      <c r="N68" s="1">
        <v>325972</v>
      </c>
      <c r="O68" s="1">
        <v>13582.166666666666</v>
      </c>
    </row>
    <row r="69" spans="1:15" x14ac:dyDescent="0.25">
      <c r="A69" s="3" t="s">
        <v>111</v>
      </c>
      <c r="B69" s="10">
        <v>100</v>
      </c>
      <c r="C69" s="3">
        <v>38</v>
      </c>
      <c r="D69" s="1"/>
      <c r="E69" s="4">
        <v>0</v>
      </c>
      <c r="F69" s="4"/>
      <c r="G69" s="1">
        <v>0</v>
      </c>
      <c r="H69" s="1">
        <v>0</v>
      </c>
      <c r="I69" s="4">
        <v>0</v>
      </c>
      <c r="J69" s="4"/>
      <c r="K69" s="1">
        <v>0</v>
      </c>
      <c r="L69" s="4"/>
      <c r="M69" s="4"/>
      <c r="N69" s="1">
        <v>0</v>
      </c>
      <c r="O69" s="1">
        <v>0</v>
      </c>
    </row>
    <row r="70" spans="1:15" x14ac:dyDescent="0.25">
      <c r="A70" s="2" t="s">
        <v>112</v>
      </c>
      <c r="B70" s="10">
        <v>90</v>
      </c>
      <c r="C70" s="2">
        <v>38</v>
      </c>
      <c r="D70" s="1">
        <v>1600600</v>
      </c>
      <c r="E70" s="4">
        <v>160060</v>
      </c>
      <c r="F70" s="4">
        <v>15000</v>
      </c>
      <c r="G70" s="1">
        <v>1775660</v>
      </c>
      <c r="H70" s="1">
        <v>1420528</v>
      </c>
      <c r="I70" s="4">
        <v>355132</v>
      </c>
      <c r="J70" s="4">
        <v>15000</v>
      </c>
      <c r="K70" s="1">
        <v>340132</v>
      </c>
      <c r="L70" s="4">
        <v>15000</v>
      </c>
      <c r="M70" s="4">
        <v>15000</v>
      </c>
      <c r="N70" s="1">
        <v>310132</v>
      </c>
      <c r="O70" s="1">
        <v>12922.166666666666</v>
      </c>
    </row>
    <row r="71" spans="1:15" x14ac:dyDescent="0.25">
      <c r="A71" s="3" t="s">
        <v>113</v>
      </c>
      <c r="B71" s="10">
        <v>90</v>
      </c>
      <c r="C71" s="3">
        <v>38</v>
      </c>
      <c r="D71" s="1">
        <v>1600600</v>
      </c>
      <c r="E71" s="4">
        <v>160060</v>
      </c>
      <c r="F71" s="4">
        <v>15000</v>
      </c>
      <c r="G71" s="1">
        <v>1775660</v>
      </c>
      <c r="H71" s="1">
        <v>1420528</v>
      </c>
      <c r="I71" s="4">
        <v>355132</v>
      </c>
      <c r="J71" s="4">
        <v>15000</v>
      </c>
      <c r="K71" s="1">
        <v>340132</v>
      </c>
      <c r="L71" s="4">
        <v>15000</v>
      </c>
      <c r="M71" s="4">
        <v>15000</v>
      </c>
      <c r="N71" s="1">
        <v>310132</v>
      </c>
      <c r="O71" s="1">
        <v>12922.166666666666</v>
      </c>
    </row>
    <row r="72" spans="1:15" x14ac:dyDescent="0.25">
      <c r="A72" s="2" t="s">
        <v>114</v>
      </c>
      <c r="B72" s="10">
        <v>90</v>
      </c>
      <c r="C72" s="2">
        <v>38</v>
      </c>
      <c r="D72" s="1">
        <v>1600600</v>
      </c>
      <c r="E72" s="4">
        <v>160060</v>
      </c>
      <c r="F72" s="4">
        <v>15000</v>
      </c>
      <c r="G72" s="1">
        <v>1775660</v>
      </c>
      <c r="H72" s="1">
        <v>1420528</v>
      </c>
      <c r="I72" s="4">
        <v>355132</v>
      </c>
      <c r="J72" s="4">
        <v>15000</v>
      </c>
      <c r="K72" s="1">
        <v>340132</v>
      </c>
      <c r="L72" s="4">
        <v>15000</v>
      </c>
      <c r="M72" s="4">
        <v>15000</v>
      </c>
      <c r="N72" s="1">
        <v>310132</v>
      </c>
      <c r="O72" s="1">
        <v>12922.166666666666</v>
      </c>
    </row>
    <row r="73" spans="1:15" x14ac:dyDescent="0.25">
      <c r="A73" s="3" t="s">
        <v>115</v>
      </c>
      <c r="B73" s="10">
        <v>90</v>
      </c>
      <c r="C73" s="3">
        <v>38</v>
      </c>
      <c r="D73" s="1">
        <v>1672600</v>
      </c>
      <c r="E73" s="4">
        <v>167260</v>
      </c>
      <c r="F73" s="4">
        <v>15000</v>
      </c>
      <c r="G73" s="1">
        <v>1854860</v>
      </c>
      <c r="H73" s="1">
        <v>1483888</v>
      </c>
      <c r="I73" s="4">
        <v>370972</v>
      </c>
      <c r="J73" s="4">
        <v>15000</v>
      </c>
      <c r="K73" s="1">
        <v>355972</v>
      </c>
      <c r="L73" s="4">
        <v>15000</v>
      </c>
      <c r="M73" s="4">
        <v>15000</v>
      </c>
      <c r="N73" s="1">
        <v>325972</v>
      </c>
      <c r="O73" s="1">
        <v>13582.166666666666</v>
      </c>
    </row>
    <row r="74" spans="1:15" x14ac:dyDescent="0.25">
      <c r="A74" s="2" t="s">
        <v>116</v>
      </c>
      <c r="B74" s="10">
        <v>90</v>
      </c>
      <c r="C74" s="2">
        <v>38</v>
      </c>
      <c r="D74" s="1">
        <v>1672600</v>
      </c>
      <c r="E74" s="4">
        <v>167260</v>
      </c>
      <c r="F74" s="4">
        <v>15000</v>
      </c>
      <c r="G74" s="1">
        <v>1854860</v>
      </c>
      <c r="H74" s="1">
        <v>1483888</v>
      </c>
      <c r="I74" s="4">
        <v>370972</v>
      </c>
      <c r="J74" s="4">
        <v>15000</v>
      </c>
      <c r="K74" s="1">
        <v>355972</v>
      </c>
      <c r="L74" s="4">
        <v>15000</v>
      </c>
      <c r="M74" s="4">
        <v>15000</v>
      </c>
      <c r="N74" s="1">
        <v>325972</v>
      </c>
      <c r="O74" s="1">
        <v>13582.166666666666</v>
      </c>
    </row>
    <row r="75" spans="1:15" x14ac:dyDescent="0.25">
      <c r="A75" s="3" t="s">
        <v>117</v>
      </c>
      <c r="B75" s="10">
        <v>90</v>
      </c>
      <c r="C75" s="3">
        <v>38</v>
      </c>
      <c r="D75" s="1">
        <v>1672600</v>
      </c>
      <c r="E75" s="4">
        <v>167260</v>
      </c>
      <c r="F75" s="4">
        <v>15000</v>
      </c>
      <c r="G75" s="1">
        <v>1854860</v>
      </c>
      <c r="H75" s="1">
        <v>1483888</v>
      </c>
      <c r="I75" s="4">
        <v>370972</v>
      </c>
      <c r="J75" s="4">
        <v>15000</v>
      </c>
      <c r="K75" s="1">
        <v>355972</v>
      </c>
      <c r="L75" s="4">
        <v>15000</v>
      </c>
      <c r="M75" s="4">
        <v>15000</v>
      </c>
      <c r="N75" s="1">
        <v>325972</v>
      </c>
      <c r="O75" s="1">
        <v>13582.166666666666</v>
      </c>
    </row>
    <row r="76" spans="1:15" x14ac:dyDescent="0.25">
      <c r="A76" s="2" t="s">
        <v>118</v>
      </c>
      <c r="B76" s="10">
        <v>90</v>
      </c>
      <c r="C76" s="2">
        <v>38</v>
      </c>
      <c r="D76" s="1">
        <v>1672600</v>
      </c>
      <c r="E76" s="4">
        <v>167260</v>
      </c>
      <c r="F76" s="4">
        <v>15000</v>
      </c>
      <c r="G76" s="1">
        <v>1854860</v>
      </c>
      <c r="H76" s="1">
        <v>1483888</v>
      </c>
      <c r="I76" s="4">
        <v>370972</v>
      </c>
      <c r="J76" s="4">
        <v>15000</v>
      </c>
      <c r="K76" s="1">
        <v>355972</v>
      </c>
      <c r="L76" s="4">
        <v>15000</v>
      </c>
      <c r="M76" s="4">
        <v>15000</v>
      </c>
      <c r="N76" s="1">
        <v>325972</v>
      </c>
      <c r="O76" s="1">
        <v>13582.166666666666</v>
      </c>
    </row>
    <row r="77" spans="1:15" x14ac:dyDescent="0.25">
      <c r="A77" s="3" t="s">
        <v>119</v>
      </c>
      <c r="B77" s="10">
        <v>90</v>
      </c>
      <c r="C77" s="3">
        <v>38</v>
      </c>
      <c r="D77" s="1">
        <v>1672600</v>
      </c>
      <c r="E77" s="4">
        <v>167260</v>
      </c>
      <c r="F77" s="4">
        <v>15000</v>
      </c>
      <c r="G77" s="1">
        <v>1854860</v>
      </c>
      <c r="H77" s="1">
        <v>1483888</v>
      </c>
      <c r="I77" s="4">
        <v>370972</v>
      </c>
      <c r="J77" s="4">
        <v>15000</v>
      </c>
      <c r="K77" s="1">
        <v>355972</v>
      </c>
      <c r="L77" s="4">
        <v>15000</v>
      </c>
      <c r="M77" s="4">
        <v>15000</v>
      </c>
      <c r="N77" s="1">
        <v>325972</v>
      </c>
      <c r="O77" s="1">
        <v>13582.166666666666</v>
      </c>
    </row>
    <row r="78" spans="1:15" x14ac:dyDescent="0.25">
      <c r="A78" s="2" t="s">
        <v>120</v>
      </c>
      <c r="B78" s="10">
        <v>90</v>
      </c>
      <c r="C78" s="2">
        <v>38</v>
      </c>
      <c r="D78" s="1">
        <v>1600600</v>
      </c>
      <c r="E78" s="4">
        <v>160060</v>
      </c>
      <c r="F78" s="4">
        <v>15000</v>
      </c>
      <c r="G78" s="1">
        <v>1775660</v>
      </c>
      <c r="H78" s="1">
        <v>1420528</v>
      </c>
      <c r="I78" s="4">
        <v>355132</v>
      </c>
      <c r="J78" s="4">
        <v>15000</v>
      </c>
      <c r="K78" s="1">
        <v>340132</v>
      </c>
      <c r="L78" s="4">
        <v>15000</v>
      </c>
      <c r="M78" s="4">
        <v>15000</v>
      </c>
      <c r="N78" s="1">
        <v>310132</v>
      </c>
      <c r="O78" s="1">
        <v>12922.166666666666</v>
      </c>
    </row>
    <row r="79" spans="1:15" x14ac:dyDescent="0.25">
      <c r="A79" s="3" t="s">
        <v>121</v>
      </c>
      <c r="B79" s="10">
        <v>90</v>
      </c>
      <c r="C79" s="3">
        <v>38</v>
      </c>
      <c r="D79" s="1">
        <v>1600600</v>
      </c>
      <c r="E79" s="4">
        <v>160060</v>
      </c>
      <c r="F79" s="4">
        <v>15000</v>
      </c>
      <c r="G79" s="1">
        <v>1775660</v>
      </c>
      <c r="H79" s="1">
        <v>1420528</v>
      </c>
      <c r="I79" s="4">
        <v>355132</v>
      </c>
      <c r="J79" s="4">
        <v>15000</v>
      </c>
      <c r="K79" s="1">
        <v>340132</v>
      </c>
      <c r="L79" s="4">
        <v>15000</v>
      </c>
      <c r="M79" s="4">
        <v>15000</v>
      </c>
      <c r="N79" s="1">
        <v>310132</v>
      </c>
      <c r="O79" s="1">
        <v>12922.166666666666</v>
      </c>
    </row>
    <row r="80" spans="1:15" x14ac:dyDescent="0.25">
      <c r="A80" s="2" t="s">
        <v>122</v>
      </c>
      <c r="B80" s="10">
        <v>90</v>
      </c>
      <c r="C80" s="2">
        <v>38</v>
      </c>
      <c r="D80" s="1">
        <v>1600600</v>
      </c>
      <c r="E80" s="4">
        <v>160060</v>
      </c>
      <c r="F80" s="4">
        <v>15000</v>
      </c>
      <c r="G80" s="1">
        <v>1775660</v>
      </c>
      <c r="H80" s="1">
        <v>1420528</v>
      </c>
      <c r="I80" s="4">
        <v>355132</v>
      </c>
      <c r="J80" s="4">
        <v>15000</v>
      </c>
      <c r="K80" s="1">
        <v>340132</v>
      </c>
      <c r="L80" s="4">
        <v>15000</v>
      </c>
      <c r="M80" s="4">
        <v>15000</v>
      </c>
      <c r="N80" s="1">
        <v>310132</v>
      </c>
      <c r="O80" s="1">
        <v>12922.166666666666</v>
      </c>
    </row>
    <row r="81" spans="1:15" x14ac:dyDescent="0.25">
      <c r="A81" s="3" t="s">
        <v>123</v>
      </c>
      <c r="B81" s="10">
        <v>100</v>
      </c>
      <c r="C81" s="3">
        <v>38</v>
      </c>
      <c r="D81" s="1">
        <v>1692600</v>
      </c>
      <c r="E81" s="4">
        <v>169260</v>
      </c>
      <c r="F81" s="4">
        <v>15000</v>
      </c>
      <c r="G81" s="1">
        <v>1876860</v>
      </c>
      <c r="H81" s="1">
        <v>1501488</v>
      </c>
      <c r="I81" s="4">
        <v>375372</v>
      </c>
      <c r="J81" s="4">
        <v>15000</v>
      </c>
      <c r="K81" s="1">
        <v>360372</v>
      </c>
      <c r="L81" s="4">
        <v>15000</v>
      </c>
      <c r="M81" s="4">
        <v>15000</v>
      </c>
      <c r="N81" s="1">
        <v>330372</v>
      </c>
      <c r="O81" s="1">
        <v>13765.5</v>
      </c>
    </row>
    <row r="82" spans="1:15" x14ac:dyDescent="0.25">
      <c r="A82" s="2" t="s">
        <v>124</v>
      </c>
      <c r="B82" s="10">
        <v>90</v>
      </c>
      <c r="C82" s="2">
        <v>38</v>
      </c>
      <c r="D82" s="1">
        <v>1609600</v>
      </c>
      <c r="E82" s="4">
        <v>160960</v>
      </c>
      <c r="F82" s="4">
        <v>15000</v>
      </c>
      <c r="G82" s="1">
        <v>1785560</v>
      </c>
      <c r="H82" s="1">
        <v>1428448</v>
      </c>
      <c r="I82" s="4">
        <v>357112</v>
      </c>
      <c r="J82" s="4">
        <v>15000</v>
      </c>
      <c r="K82" s="1">
        <v>342112</v>
      </c>
      <c r="L82" s="4">
        <v>15000</v>
      </c>
      <c r="M82" s="4">
        <v>15000</v>
      </c>
      <c r="N82" s="1">
        <v>312112</v>
      </c>
      <c r="O82" s="1">
        <v>13004.666666666666</v>
      </c>
    </row>
    <row r="83" spans="1:15" x14ac:dyDescent="0.25">
      <c r="A83" s="3" t="s">
        <v>125</v>
      </c>
      <c r="B83" s="10">
        <v>90</v>
      </c>
      <c r="C83" s="3">
        <v>38</v>
      </c>
      <c r="D83" s="1">
        <v>1609600</v>
      </c>
      <c r="E83" s="4">
        <v>160960</v>
      </c>
      <c r="F83" s="4">
        <v>15000</v>
      </c>
      <c r="G83" s="1">
        <v>1785560</v>
      </c>
      <c r="H83" s="1">
        <v>1428448</v>
      </c>
      <c r="I83" s="4">
        <v>357112</v>
      </c>
      <c r="J83" s="4">
        <v>15000</v>
      </c>
      <c r="K83" s="1">
        <v>342112</v>
      </c>
      <c r="L83" s="4">
        <v>15000</v>
      </c>
      <c r="M83" s="4">
        <v>15000</v>
      </c>
      <c r="N83" s="1">
        <v>312112</v>
      </c>
      <c r="O83" s="1">
        <v>13004.666666666666</v>
      </c>
    </row>
    <row r="84" spans="1:15" x14ac:dyDescent="0.25">
      <c r="A84" s="2" t="s">
        <v>126</v>
      </c>
      <c r="B84" s="10">
        <v>90</v>
      </c>
      <c r="C84" s="2">
        <v>38</v>
      </c>
      <c r="D84" s="1">
        <v>1609600</v>
      </c>
      <c r="E84" s="4">
        <v>160960</v>
      </c>
      <c r="F84" s="4">
        <v>15000</v>
      </c>
      <c r="G84" s="1">
        <v>1785560</v>
      </c>
      <c r="H84" s="1">
        <v>1428448</v>
      </c>
      <c r="I84" s="4">
        <v>357112</v>
      </c>
      <c r="J84" s="4">
        <v>15000</v>
      </c>
      <c r="K84" s="1">
        <v>342112</v>
      </c>
      <c r="L84" s="4">
        <v>15000</v>
      </c>
      <c r="M84" s="4">
        <v>15000</v>
      </c>
      <c r="N84" s="1">
        <v>312112</v>
      </c>
      <c r="O84" s="1">
        <v>13004.666666666666</v>
      </c>
    </row>
    <row r="85" spans="1:15" x14ac:dyDescent="0.25">
      <c r="A85" s="3" t="s">
        <v>127</v>
      </c>
      <c r="B85" s="10">
        <v>100</v>
      </c>
      <c r="C85" s="3">
        <v>38</v>
      </c>
      <c r="D85" s="1">
        <v>1692600</v>
      </c>
      <c r="E85" s="4">
        <v>169260</v>
      </c>
      <c r="F85" s="4">
        <v>15000</v>
      </c>
      <c r="G85" s="1">
        <v>1876860</v>
      </c>
      <c r="H85" s="1">
        <v>1501488</v>
      </c>
      <c r="I85" s="4">
        <v>375372</v>
      </c>
      <c r="J85" s="4">
        <v>15000</v>
      </c>
      <c r="K85" s="1">
        <v>360372</v>
      </c>
      <c r="L85" s="4">
        <v>15000</v>
      </c>
      <c r="M85" s="4">
        <v>15000</v>
      </c>
      <c r="N85" s="1">
        <v>330372</v>
      </c>
      <c r="O85" s="1">
        <v>13765.5</v>
      </c>
    </row>
    <row r="86" spans="1:15" x14ac:dyDescent="0.25">
      <c r="A86" s="2" t="s">
        <v>128</v>
      </c>
      <c r="B86" s="10">
        <v>90</v>
      </c>
      <c r="C86" s="2">
        <v>38</v>
      </c>
      <c r="D86" s="1">
        <v>1609600</v>
      </c>
      <c r="E86" s="4">
        <v>160960</v>
      </c>
      <c r="F86" s="4">
        <v>15000</v>
      </c>
      <c r="G86" s="1">
        <v>1785560</v>
      </c>
      <c r="H86" s="1">
        <v>1428448</v>
      </c>
      <c r="I86" s="4">
        <v>357112</v>
      </c>
      <c r="J86" s="4">
        <v>15000</v>
      </c>
      <c r="K86" s="1">
        <v>342112</v>
      </c>
      <c r="L86" s="4">
        <v>15000</v>
      </c>
      <c r="M86" s="4">
        <v>15000</v>
      </c>
      <c r="N86" s="1">
        <v>312112</v>
      </c>
      <c r="O86" s="1">
        <v>13004.666666666666</v>
      </c>
    </row>
    <row r="87" spans="1:15" x14ac:dyDescent="0.25">
      <c r="A87" s="3" t="s">
        <v>129</v>
      </c>
      <c r="B87" s="10">
        <v>90</v>
      </c>
      <c r="C87" s="3">
        <v>38</v>
      </c>
      <c r="D87" s="1">
        <v>1609600</v>
      </c>
      <c r="E87" s="4">
        <v>160960</v>
      </c>
      <c r="F87" s="4">
        <v>15000</v>
      </c>
      <c r="G87" s="1">
        <v>1785560</v>
      </c>
      <c r="H87" s="1">
        <v>1428448</v>
      </c>
      <c r="I87" s="4">
        <v>357112</v>
      </c>
      <c r="J87" s="4">
        <v>15000</v>
      </c>
      <c r="K87" s="1">
        <v>342112</v>
      </c>
      <c r="L87" s="4">
        <v>15000</v>
      </c>
      <c r="M87" s="4">
        <v>15000</v>
      </c>
      <c r="N87" s="1">
        <v>312112</v>
      </c>
      <c r="O87" s="1">
        <v>13004.666666666666</v>
      </c>
    </row>
    <row r="88" spans="1:15" x14ac:dyDescent="0.25">
      <c r="A88" s="2" t="s">
        <v>130</v>
      </c>
      <c r="B88" s="10">
        <v>90</v>
      </c>
      <c r="C88" s="2">
        <v>38</v>
      </c>
      <c r="D88" s="1">
        <v>1609600</v>
      </c>
      <c r="E88" s="4">
        <v>160960</v>
      </c>
      <c r="F88" s="4">
        <v>15000</v>
      </c>
      <c r="G88" s="1">
        <v>1785560</v>
      </c>
      <c r="H88" s="1">
        <v>1428448</v>
      </c>
      <c r="I88" s="4">
        <v>357112</v>
      </c>
      <c r="J88" s="4">
        <v>15000</v>
      </c>
      <c r="K88" s="1">
        <v>342112</v>
      </c>
      <c r="L88" s="4">
        <v>15000</v>
      </c>
      <c r="M88" s="4">
        <v>15000</v>
      </c>
      <c r="N88" s="1">
        <v>312112</v>
      </c>
      <c r="O88" s="1">
        <v>13004.666666666666</v>
      </c>
    </row>
    <row r="89" spans="1:15" x14ac:dyDescent="0.25">
      <c r="A89" s="3" t="s">
        <v>131</v>
      </c>
      <c r="B89" s="10">
        <v>90</v>
      </c>
      <c r="C89" s="3">
        <v>38</v>
      </c>
      <c r="D89" s="1">
        <v>1609600</v>
      </c>
      <c r="E89" s="4">
        <v>160960</v>
      </c>
      <c r="F89" s="4">
        <v>15000</v>
      </c>
      <c r="G89" s="1">
        <v>1785560</v>
      </c>
      <c r="H89" s="1">
        <v>1428448</v>
      </c>
      <c r="I89" s="4">
        <v>357112</v>
      </c>
      <c r="J89" s="4">
        <v>15000</v>
      </c>
      <c r="K89" s="1">
        <v>342112</v>
      </c>
      <c r="L89" s="4">
        <v>15000</v>
      </c>
      <c r="M89" s="4">
        <v>15000</v>
      </c>
      <c r="N89" s="1">
        <v>312112</v>
      </c>
      <c r="O89" s="1">
        <v>13004.666666666666</v>
      </c>
    </row>
    <row r="90" spans="1:15" x14ac:dyDescent="0.25">
      <c r="A90" s="2" t="s">
        <v>132</v>
      </c>
      <c r="B90" s="10">
        <v>98</v>
      </c>
      <c r="C90" s="2">
        <v>38</v>
      </c>
      <c r="D90" s="1"/>
      <c r="E90" s="4">
        <v>0</v>
      </c>
      <c r="F90" s="4"/>
      <c r="G90" s="1">
        <v>0</v>
      </c>
      <c r="H90" s="1">
        <v>0</v>
      </c>
      <c r="I90" s="4">
        <v>0</v>
      </c>
      <c r="J90" s="4"/>
      <c r="K90" s="1">
        <v>0</v>
      </c>
      <c r="L90" s="4"/>
      <c r="M90" s="4"/>
      <c r="N90" s="1">
        <v>0</v>
      </c>
      <c r="O90" s="1">
        <v>0</v>
      </c>
    </row>
    <row r="91" spans="1:15" x14ac:dyDescent="0.25">
      <c r="A91" s="3" t="s">
        <v>133</v>
      </c>
      <c r="B91" s="10">
        <v>90</v>
      </c>
      <c r="C91" s="3">
        <v>38</v>
      </c>
      <c r="D91" s="1"/>
      <c r="E91" s="4">
        <v>0</v>
      </c>
      <c r="F91" s="4"/>
      <c r="G91" s="1">
        <v>0</v>
      </c>
      <c r="H91" s="1">
        <v>0</v>
      </c>
      <c r="I91" s="4">
        <v>0</v>
      </c>
      <c r="J91" s="4"/>
      <c r="K91" s="1">
        <v>0</v>
      </c>
      <c r="L91" s="4"/>
      <c r="M91" s="4"/>
      <c r="N91" s="1">
        <v>0</v>
      </c>
      <c r="O91" s="1">
        <v>0</v>
      </c>
    </row>
    <row r="92" spans="1:15" x14ac:dyDescent="0.25">
      <c r="A92" s="2" t="s">
        <v>134</v>
      </c>
      <c r="B92" s="10">
        <v>90</v>
      </c>
      <c r="C92" s="2">
        <v>38</v>
      </c>
      <c r="D92" s="1">
        <v>1609600</v>
      </c>
      <c r="E92" s="4">
        <v>160960</v>
      </c>
      <c r="F92" s="4">
        <v>15000</v>
      </c>
      <c r="G92" s="1">
        <v>1785560</v>
      </c>
      <c r="H92" s="1">
        <v>1428448</v>
      </c>
      <c r="I92" s="4">
        <v>357112</v>
      </c>
      <c r="J92" s="4">
        <v>15000</v>
      </c>
      <c r="K92" s="1">
        <v>342112</v>
      </c>
      <c r="L92" s="4">
        <v>15000</v>
      </c>
      <c r="M92" s="4">
        <v>15000</v>
      </c>
      <c r="N92" s="1">
        <v>312112</v>
      </c>
      <c r="O92" s="1">
        <v>13004.666666666666</v>
      </c>
    </row>
    <row r="93" spans="1:15" x14ac:dyDescent="0.25">
      <c r="A93" s="3" t="s">
        <v>135</v>
      </c>
      <c r="B93" s="10">
        <v>90</v>
      </c>
      <c r="C93" s="3">
        <v>38</v>
      </c>
      <c r="D93" s="1">
        <v>1609600</v>
      </c>
      <c r="E93" s="4">
        <v>160960</v>
      </c>
      <c r="F93" s="4">
        <v>15000</v>
      </c>
      <c r="G93" s="1">
        <v>1785560</v>
      </c>
      <c r="H93" s="1">
        <v>1428448</v>
      </c>
      <c r="I93" s="4">
        <v>357112</v>
      </c>
      <c r="J93" s="4">
        <v>15000</v>
      </c>
      <c r="K93" s="1">
        <v>342112</v>
      </c>
      <c r="L93" s="4">
        <v>15000</v>
      </c>
      <c r="M93" s="4">
        <v>15000</v>
      </c>
      <c r="N93" s="1">
        <v>312112</v>
      </c>
      <c r="O93" s="1">
        <v>13004.666666666666</v>
      </c>
    </row>
    <row r="94" spans="1:15" x14ac:dyDescent="0.25">
      <c r="A94" s="2" t="s">
        <v>136</v>
      </c>
      <c r="B94" s="10">
        <v>90</v>
      </c>
      <c r="C94" s="2">
        <v>38</v>
      </c>
      <c r="D94" s="1">
        <v>1609600</v>
      </c>
      <c r="E94" s="4">
        <v>160960</v>
      </c>
      <c r="F94" s="4">
        <v>15000</v>
      </c>
      <c r="G94" s="1">
        <v>1785560</v>
      </c>
      <c r="H94" s="1">
        <v>1428448</v>
      </c>
      <c r="I94" s="4">
        <v>357112</v>
      </c>
      <c r="J94" s="4">
        <v>15000</v>
      </c>
      <c r="K94" s="1">
        <v>342112</v>
      </c>
      <c r="L94" s="4">
        <v>15000</v>
      </c>
      <c r="M94" s="4">
        <v>15000</v>
      </c>
      <c r="N94" s="1">
        <v>312112</v>
      </c>
      <c r="O94" s="1">
        <v>13004.666666666666</v>
      </c>
    </row>
    <row r="95" spans="1:15" x14ac:dyDescent="0.25">
      <c r="A95" s="3" t="s">
        <v>137</v>
      </c>
      <c r="B95" s="10">
        <v>90</v>
      </c>
      <c r="C95" s="3">
        <v>38</v>
      </c>
      <c r="D95" s="1">
        <v>1654600</v>
      </c>
      <c r="E95" s="4">
        <v>165460</v>
      </c>
      <c r="F95" s="4">
        <v>15000</v>
      </c>
      <c r="G95" s="1">
        <v>1835060</v>
      </c>
      <c r="H95" s="1">
        <v>1468048</v>
      </c>
      <c r="I95" s="4">
        <v>367012</v>
      </c>
      <c r="J95" s="4">
        <v>15000</v>
      </c>
      <c r="K95" s="1">
        <v>352012</v>
      </c>
      <c r="L95" s="4">
        <v>15000</v>
      </c>
      <c r="M95" s="4">
        <v>15000</v>
      </c>
      <c r="N95" s="1">
        <v>322012</v>
      </c>
      <c r="O95" s="1">
        <v>13417.166666666666</v>
      </c>
    </row>
    <row r="96" spans="1:15" x14ac:dyDescent="0.25">
      <c r="A96" s="2" t="s">
        <v>138</v>
      </c>
      <c r="B96" s="10">
        <v>90</v>
      </c>
      <c r="C96" s="2">
        <v>38</v>
      </c>
      <c r="D96" s="1">
        <v>1654600</v>
      </c>
      <c r="E96" s="4">
        <v>165460</v>
      </c>
      <c r="F96" s="4">
        <v>15000</v>
      </c>
      <c r="G96" s="1">
        <v>1835060</v>
      </c>
      <c r="H96" s="1">
        <v>1468048</v>
      </c>
      <c r="I96" s="4">
        <v>367012</v>
      </c>
      <c r="J96" s="4">
        <v>15000</v>
      </c>
      <c r="K96" s="1">
        <v>352012</v>
      </c>
      <c r="L96" s="4">
        <v>15000</v>
      </c>
      <c r="M96" s="4">
        <v>15000</v>
      </c>
      <c r="N96" s="1">
        <v>322012</v>
      </c>
      <c r="O96" s="1">
        <v>13417.166666666666</v>
      </c>
    </row>
    <row r="97" spans="1:15" x14ac:dyDescent="0.25">
      <c r="A97" s="3" t="s">
        <v>139</v>
      </c>
      <c r="B97" s="10">
        <v>90</v>
      </c>
      <c r="C97" s="3">
        <v>38</v>
      </c>
      <c r="D97" s="1">
        <v>1654600</v>
      </c>
      <c r="E97" s="4">
        <v>165460</v>
      </c>
      <c r="F97" s="4">
        <v>15000</v>
      </c>
      <c r="G97" s="1">
        <v>1835060</v>
      </c>
      <c r="H97" s="1">
        <v>1468048</v>
      </c>
      <c r="I97" s="4">
        <v>367012</v>
      </c>
      <c r="J97" s="4">
        <v>15000</v>
      </c>
      <c r="K97" s="1">
        <v>352012</v>
      </c>
      <c r="L97" s="4">
        <v>15000</v>
      </c>
      <c r="M97" s="4">
        <v>15000</v>
      </c>
      <c r="N97" s="1">
        <v>322012</v>
      </c>
      <c r="O97" s="1">
        <v>13417.166666666666</v>
      </c>
    </row>
    <row r="98" spans="1:15" x14ac:dyDescent="0.25">
      <c r="A98" s="2" t="s">
        <v>140</v>
      </c>
      <c r="B98" s="10">
        <v>109</v>
      </c>
      <c r="C98" s="2">
        <v>38</v>
      </c>
      <c r="D98" s="1">
        <v>1854500</v>
      </c>
      <c r="E98" s="4">
        <v>185450</v>
      </c>
      <c r="F98" s="4">
        <v>15000</v>
      </c>
      <c r="G98" s="1">
        <v>2054950</v>
      </c>
      <c r="H98" s="1">
        <v>1643960</v>
      </c>
      <c r="I98" s="4">
        <v>410990</v>
      </c>
      <c r="J98" s="4">
        <v>15000</v>
      </c>
      <c r="K98" s="1">
        <v>395990</v>
      </c>
      <c r="L98" s="4">
        <v>15000</v>
      </c>
      <c r="M98" s="4">
        <v>15000</v>
      </c>
      <c r="N98" s="1">
        <v>365990</v>
      </c>
      <c r="O98" s="1">
        <v>15249.583333333334</v>
      </c>
    </row>
    <row r="99" spans="1:15" x14ac:dyDescent="0.25">
      <c r="A99" s="3" t="s">
        <v>141</v>
      </c>
      <c r="B99" s="10">
        <v>90</v>
      </c>
      <c r="C99" s="3">
        <v>38</v>
      </c>
      <c r="D99" s="1">
        <v>1654600</v>
      </c>
      <c r="E99" s="4">
        <v>165460</v>
      </c>
      <c r="F99" s="4">
        <v>15000</v>
      </c>
      <c r="G99" s="1">
        <v>1835060</v>
      </c>
      <c r="H99" s="1">
        <v>1468048</v>
      </c>
      <c r="I99" s="4">
        <v>367012</v>
      </c>
      <c r="J99" s="4">
        <v>15000</v>
      </c>
      <c r="K99" s="1">
        <v>352012</v>
      </c>
      <c r="L99" s="4">
        <v>15000</v>
      </c>
      <c r="M99" s="4">
        <v>15000</v>
      </c>
      <c r="N99" s="1">
        <v>322012</v>
      </c>
      <c r="O99" s="1">
        <v>13417.166666666666</v>
      </c>
    </row>
    <row r="100" spans="1:15" x14ac:dyDescent="0.25">
      <c r="A100" s="2" t="s">
        <v>142</v>
      </c>
      <c r="B100" s="10">
        <v>90</v>
      </c>
      <c r="C100" s="2">
        <v>38</v>
      </c>
      <c r="D100" s="1">
        <v>1654600</v>
      </c>
      <c r="E100" s="4">
        <v>165460</v>
      </c>
      <c r="F100" s="4">
        <v>15000</v>
      </c>
      <c r="G100" s="1">
        <v>1835060</v>
      </c>
      <c r="H100" s="1">
        <v>1468048</v>
      </c>
      <c r="I100" s="4">
        <v>367012</v>
      </c>
      <c r="J100" s="4">
        <v>15000</v>
      </c>
      <c r="K100" s="1">
        <v>352012</v>
      </c>
      <c r="L100" s="4">
        <v>15000</v>
      </c>
      <c r="M100" s="4">
        <v>15000</v>
      </c>
      <c r="N100" s="1">
        <v>322012</v>
      </c>
      <c r="O100" s="1">
        <v>13417.166666666666</v>
      </c>
    </row>
    <row r="101" spans="1:15" x14ac:dyDescent="0.25">
      <c r="A101" s="3" t="s">
        <v>143</v>
      </c>
      <c r="B101" s="10">
        <v>90</v>
      </c>
      <c r="C101" s="3">
        <v>38</v>
      </c>
      <c r="D101" s="1">
        <v>1654600</v>
      </c>
      <c r="E101" s="4">
        <v>165460</v>
      </c>
      <c r="F101" s="4">
        <v>15000</v>
      </c>
      <c r="G101" s="1">
        <v>1835060</v>
      </c>
      <c r="H101" s="1">
        <v>1468048</v>
      </c>
      <c r="I101" s="4">
        <v>367012</v>
      </c>
      <c r="J101" s="4">
        <v>15000</v>
      </c>
      <c r="K101" s="1">
        <v>352012</v>
      </c>
      <c r="L101" s="4">
        <v>15000</v>
      </c>
      <c r="M101" s="4">
        <v>15000</v>
      </c>
      <c r="N101" s="1">
        <v>322012</v>
      </c>
      <c r="O101" s="1">
        <v>13417.166666666666</v>
      </c>
    </row>
    <row r="102" spans="1:15" x14ac:dyDescent="0.25">
      <c r="A102" s="2" t="s">
        <v>144</v>
      </c>
      <c r="B102" s="10">
        <v>90</v>
      </c>
      <c r="C102" s="2">
        <v>38</v>
      </c>
      <c r="D102" s="1">
        <v>1654600</v>
      </c>
      <c r="E102" s="4">
        <v>165460</v>
      </c>
      <c r="F102" s="4">
        <v>15000</v>
      </c>
      <c r="G102" s="1">
        <v>1835060</v>
      </c>
      <c r="H102" s="1">
        <v>1468048</v>
      </c>
      <c r="I102" s="4">
        <v>367012</v>
      </c>
      <c r="J102" s="4">
        <v>15000</v>
      </c>
      <c r="K102" s="1">
        <v>352012</v>
      </c>
      <c r="L102" s="4">
        <v>15000</v>
      </c>
      <c r="M102" s="4">
        <v>15000</v>
      </c>
      <c r="N102" s="1">
        <v>322012</v>
      </c>
      <c r="O102" s="1">
        <v>13417.166666666666</v>
      </c>
    </row>
    <row r="103" spans="1:15" x14ac:dyDescent="0.25">
      <c r="A103" s="3" t="s">
        <v>145</v>
      </c>
      <c r="B103" s="10">
        <v>90</v>
      </c>
      <c r="C103" s="3">
        <v>38</v>
      </c>
      <c r="D103" s="1">
        <v>1654600</v>
      </c>
      <c r="E103" s="4">
        <v>165460</v>
      </c>
      <c r="F103" s="4">
        <v>15000</v>
      </c>
      <c r="G103" s="1">
        <v>1835060</v>
      </c>
      <c r="H103" s="1">
        <v>1468048</v>
      </c>
      <c r="I103" s="4">
        <v>367012</v>
      </c>
      <c r="J103" s="4">
        <v>15000</v>
      </c>
      <c r="K103" s="1">
        <v>352012</v>
      </c>
      <c r="L103" s="4">
        <v>15000</v>
      </c>
      <c r="M103" s="4">
        <v>15000</v>
      </c>
      <c r="N103" s="1">
        <v>322012</v>
      </c>
      <c r="O103" s="1">
        <v>13417.166666666666</v>
      </c>
    </row>
    <row r="104" spans="1:15" x14ac:dyDescent="0.25">
      <c r="A104" s="2" t="s">
        <v>146</v>
      </c>
      <c r="B104" s="10">
        <v>84</v>
      </c>
      <c r="C104" s="2">
        <v>38</v>
      </c>
      <c r="D104" s="1">
        <v>1601800</v>
      </c>
      <c r="E104" s="4">
        <v>160180</v>
      </c>
      <c r="F104" s="4">
        <v>15000</v>
      </c>
      <c r="G104" s="1">
        <v>1776980</v>
      </c>
      <c r="H104" s="1">
        <v>1421584</v>
      </c>
      <c r="I104" s="4">
        <v>355396</v>
      </c>
      <c r="J104" s="4">
        <v>15000</v>
      </c>
      <c r="K104" s="1">
        <v>340396</v>
      </c>
      <c r="L104" s="4">
        <v>15000</v>
      </c>
      <c r="M104" s="4">
        <v>15000</v>
      </c>
      <c r="N104" s="1">
        <v>310396</v>
      </c>
      <c r="O104" s="1">
        <v>12933.166666666666</v>
      </c>
    </row>
    <row r="105" spans="1:15" x14ac:dyDescent="0.25">
      <c r="A105" s="3" t="s">
        <v>147</v>
      </c>
      <c r="B105" s="10">
        <v>84</v>
      </c>
      <c r="C105" s="3">
        <v>38</v>
      </c>
      <c r="D105" s="1">
        <v>1601800</v>
      </c>
      <c r="E105" s="4">
        <v>160180</v>
      </c>
      <c r="F105" s="4">
        <v>15000</v>
      </c>
      <c r="G105" s="1">
        <v>1776980</v>
      </c>
      <c r="H105" s="1">
        <v>1421584</v>
      </c>
      <c r="I105" s="4">
        <v>355396</v>
      </c>
      <c r="J105" s="4">
        <v>15000</v>
      </c>
      <c r="K105" s="1">
        <v>340396</v>
      </c>
      <c r="L105" s="4">
        <v>15000</v>
      </c>
      <c r="M105" s="4">
        <v>15000</v>
      </c>
      <c r="N105" s="1">
        <v>310396</v>
      </c>
      <c r="O105" s="1">
        <v>12933.166666666666</v>
      </c>
    </row>
    <row r="106" spans="1:15" x14ac:dyDescent="0.25">
      <c r="A106" s="2" t="s">
        <v>148</v>
      </c>
      <c r="B106" s="10">
        <v>84</v>
      </c>
      <c r="C106" s="2">
        <v>38</v>
      </c>
      <c r="D106" s="1">
        <v>1601800</v>
      </c>
      <c r="E106" s="4">
        <v>160180</v>
      </c>
      <c r="F106" s="4">
        <v>15000</v>
      </c>
      <c r="G106" s="1">
        <v>1776980</v>
      </c>
      <c r="H106" s="1">
        <v>1421584</v>
      </c>
      <c r="I106" s="4">
        <v>355396</v>
      </c>
      <c r="J106" s="4">
        <v>15000</v>
      </c>
      <c r="K106" s="1">
        <v>340396</v>
      </c>
      <c r="L106" s="4">
        <v>15000</v>
      </c>
      <c r="M106" s="4">
        <v>15000</v>
      </c>
      <c r="N106" s="1">
        <v>310396</v>
      </c>
      <c r="O106" s="1">
        <v>12933.166666666666</v>
      </c>
    </row>
    <row r="107" spans="1:15" x14ac:dyDescent="0.25">
      <c r="A107" s="3" t="s">
        <v>149</v>
      </c>
      <c r="B107" s="10">
        <v>84</v>
      </c>
      <c r="C107" s="3">
        <v>38</v>
      </c>
      <c r="D107" s="1">
        <v>1660600</v>
      </c>
      <c r="E107" s="4">
        <v>166060</v>
      </c>
      <c r="F107" s="4">
        <v>15000</v>
      </c>
      <c r="G107" s="1">
        <v>1841660</v>
      </c>
      <c r="H107" s="1">
        <v>1473328</v>
      </c>
      <c r="I107" s="4">
        <v>368332</v>
      </c>
      <c r="J107" s="4">
        <v>15000</v>
      </c>
      <c r="K107" s="1">
        <v>353332</v>
      </c>
      <c r="L107" s="4">
        <v>15000</v>
      </c>
      <c r="M107" s="4">
        <v>15000</v>
      </c>
      <c r="N107" s="1">
        <v>323332</v>
      </c>
      <c r="O107" s="1">
        <v>13472.166666666666</v>
      </c>
    </row>
    <row r="108" spans="1:15" x14ac:dyDescent="0.25">
      <c r="A108" s="2" t="s">
        <v>150</v>
      </c>
      <c r="B108" s="10">
        <v>84</v>
      </c>
      <c r="C108" s="2">
        <v>38</v>
      </c>
      <c r="D108" s="1">
        <v>1660600</v>
      </c>
      <c r="E108" s="4">
        <v>166060</v>
      </c>
      <c r="F108" s="4">
        <v>15000</v>
      </c>
      <c r="G108" s="1">
        <v>1841660</v>
      </c>
      <c r="H108" s="1">
        <v>1473328</v>
      </c>
      <c r="I108" s="4">
        <v>368332</v>
      </c>
      <c r="J108" s="4">
        <v>15000</v>
      </c>
      <c r="K108" s="1">
        <v>353332</v>
      </c>
      <c r="L108" s="4">
        <v>15000</v>
      </c>
      <c r="M108" s="4">
        <v>15000</v>
      </c>
      <c r="N108" s="1">
        <v>323332</v>
      </c>
      <c r="O108" s="1">
        <v>13472.166666666666</v>
      </c>
    </row>
    <row r="109" spans="1:15" x14ac:dyDescent="0.25">
      <c r="A109" s="3" t="s">
        <v>151</v>
      </c>
      <c r="B109" s="10">
        <v>84</v>
      </c>
      <c r="C109" s="3">
        <v>38</v>
      </c>
      <c r="D109" s="1">
        <v>1660600</v>
      </c>
      <c r="E109" s="4">
        <v>166060</v>
      </c>
      <c r="F109" s="4">
        <v>15000</v>
      </c>
      <c r="G109" s="1">
        <v>1841660</v>
      </c>
      <c r="H109" s="1">
        <v>1473328</v>
      </c>
      <c r="I109" s="4">
        <v>368332</v>
      </c>
      <c r="J109" s="4">
        <v>15000</v>
      </c>
      <c r="K109" s="1">
        <v>353332</v>
      </c>
      <c r="L109" s="4">
        <v>15000</v>
      </c>
      <c r="M109" s="4">
        <v>15000</v>
      </c>
      <c r="N109" s="1">
        <v>323332</v>
      </c>
      <c r="O109" s="1">
        <v>13472.166666666666</v>
      </c>
    </row>
    <row r="110" spans="1:15" x14ac:dyDescent="0.25">
      <c r="A110" s="2" t="s">
        <v>152</v>
      </c>
      <c r="B110" s="10">
        <v>85</v>
      </c>
      <c r="C110" s="2">
        <v>38</v>
      </c>
      <c r="D110" s="1">
        <v>1678600</v>
      </c>
      <c r="E110" s="4">
        <v>167860</v>
      </c>
      <c r="F110" s="4">
        <v>15000</v>
      </c>
      <c r="G110" s="1">
        <v>1861460</v>
      </c>
      <c r="H110" s="1">
        <v>1489168</v>
      </c>
      <c r="I110" s="4">
        <v>372292</v>
      </c>
      <c r="J110" s="4">
        <v>15000</v>
      </c>
      <c r="K110" s="1">
        <v>357292</v>
      </c>
      <c r="L110" s="4">
        <v>15000</v>
      </c>
      <c r="M110" s="4">
        <v>15000</v>
      </c>
      <c r="N110" s="1">
        <v>327292</v>
      </c>
      <c r="O110" s="1">
        <v>13637.166666666666</v>
      </c>
    </row>
    <row r="111" spans="1:15" x14ac:dyDescent="0.25">
      <c r="A111" s="3" t="s">
        <v>153</v>
      </c>
      <c r="B111" s="10">
        <v>84</v>
      </c>
      <c r="C111" s="3">
        <v>38</v>
      </c>
      <c r="D111" s="1">
        <v>1660600</v>
      </c>
      <c r="E111" s="4">
        <v>166060</v>
      </c>
      <c r="F111" s="4">
        <v>15000</v>
      </c>
      <c r="G111" s="1">
        <v>1841660</v>
      </c>
      <c r="H111" s="1">
        <v>1473328</v>
      </c>
      <c r="I111" s="4">
        <v>368332</v>
      </c>
      <c r="J111" s="4">
        <v>15000</v>
      </c>
      <c r="K111" s="1">
        <v>353332</v>
      </c>
      <c r="L111" s="4">
        <v>15000</v>
      </c>
      <c r="M111" s="4">
        <v>15000</v>
      </c>
      <c r="N111" s="1">
        <v>323332</v>
      </c>
      <c r="O111" s="1">
        <v>13472.166666666666</v>
      </c>
    </row>
    <row r="112" spans="1:15" x14ac:dyDescent="0.25">
      <c r="A112" s="2" t="s">
        <v>154</v>
      </c>
      <c r="B112" s="10">
        <v>84</v>
      </c>
      <c r="C112" s="2">
        <v>38</v>
      </c>
      <c r="D112" s="1">
        <v>1660600</v>
      </c>
      <c r="E112" s="4">
        <v>166060</v>
      </c>
      <c r="F112" s="4">
        <v>15000</v>
      </c>
      <c r="G112" s="1">
        <v>1841660</v>
      </c>
      <c r="H112" s="1">
        <v>1473328</v>
      </c>
      <c r="I112" s="4">
        <v>368332</v>
      </c>
      <c r="J112" s="4">
        <v>15000</v>
      </c>
      <c r="K112" s="1">
        <v>353332</v>
      </c>
      <c r="L112" s="4">
        <v>15000</v>
      </c>
      <c r="M112" s="4">
        <v>15000</v>
      </c>
      <c r="N112" s="1">
        <v>323332</v>
      </c>
      <c r="O112" s="1">
        <v>13472.166666666666</v>
      </c>
    </row>
    <row r="113" spans="1:15" x14ac:dyDescent="0.25">
      <c r="A113" s="3" t="s">
        <v>155</v>
      </c>
      <c r="B113" s="10">
        <v>108</v>
      </c>
      <c r="C113" s="3">
        <v>38</v>
      </c>
      <c r="D113" s="1">
        <v>1888600</v>
      </c>
      <c r="E113" s="4">
        <v>188860</v>
      </c>
      <c r="F113" s="4">
        <v>15000</v>
      </c>
      <c r="G113" s="1">
        <v>2092460</v>
      </c>
      <c r="H113" s="1">
        <v>1673968</v>
      </c>
      <c r="I113" s="4">
        <v>418492</v>
      </c>
      <c r="J113" s="4">
        <v>15000</v>
      </c>
      <c r="K113" s="1">
        <v>403492</v>
      </c>
      <c r="L113" s="4">
        <v>15000</v>
      </c>
      <c r="M113" s="4">
        <v>15000</v>
      </c>
      <c r="N113" s="1">
        <v>373492</v>
      </c>
      <c r="O113" s="1">
        <v>15562.166666666666</v>
      </c>
    </row>
    <row r="114" spans="1:15" x14ac:dyDescent="0.25">
      <c r="A114" s="2" t="s">
        <v>156</v>
      </c>
      <c r="B114" s="10">
        <v>90</v>
      </c>
      <c r="C114" s="2">
        <v>38</v>
      </c>
      <c r="D114" s="1">
        <v>1672600</v>
      </c>
      <c r="E114" s="4">
        <v>167260</v>
      </c>
      <c r="F114" s="4">
        <v>15000</v>
      </c>
      <c r="G114" s="1">
        <v>1854860</v>
      </c>
      <c r="H114" s="1">
        <v>1483888</v>
      </c>
      <c r="I114" s="4">
        <v>370972</v>
      </c>
      <c r="J114" s="4">
        <v>15000</v>
      </c>
      <c r="K114" s="1">
        <v>355972</v>
      </c>
      <c r="L114" s="4">
        <v>15000</v>
      </c>
      <c r="M114" s="4">
        <v>15000</v>
      </c>
      <c r="N114" s="1">
        <v>325972</v>
      </c>
      <c r="O114" s="1">
        <v>13582.166666666666</v>
      </c>
    </row>
    <row r="115" spans="1:15" x14ac:dyDescent="0.25">
      <c r="A115" s="3" t="s">
        <v>157</v>
      </c>
      <c r="B115" s="10">
        <v>90</v>
      </c>
      <c r="C115" s="3">
        <v>38</v>
      </c>
      <c r="D115" s="1">
        <v>1672600</v>
      </c>
      <c r="E115" s="4">
        <v>167260</v>
      </c>
      <c r="F115" s="4">
        <v>15000</v>
      </c>
      <c r="G115" s="1">
        <v>1854860</v>
      </c>
      <c r="H115" s="1">
        <v>1483888</v>
      </c>
      <c r="I115" s="4">
        <v>370972</v>
      </c>
      <c r="J115" s="4">
        <v>15000</v>
      </c>
      <c r="K115" s="1">
        <v>355972</v>
      </c>
      <c r="L115" s="4">
        <v>15000</v>
      </c>
      <c r="M115" s="4">
        <v>15000</v>
      </c>
      <c r="N115" s="1">
        <v>325972</v>
      </c>
      <c r="O115" s="1">
        <v>13582.166666666666</v>
      </c>
    </row>
    <row r="116" spans="1:15" x14ac:dyDescent="0.25">
      <c r="A116" s="2" t="s">
        <v>158</v>
      </c>
      <c r="B116" s="10">
        <v>90</v>
      </c>
      <c r="C116" s="2">
        <v>38</v>
      </c>
      <c r="D116" s="1">
        <v>1672600</v>
      </c>
      <c r="E116" s="4">
        <v>167260</v>
      </c>
      <c r="F116" s="4">
        <v>15000</v>
      </c>
      <c r="G116" s="1">
        <v>1854860</v>
      </c>
      <c r="H116" s="1">
        <v>1483888</v>
      </c>
      <c r="I116" s="4">
        <v>370972</v>
      </c>
      <c r="J116" s="4">
        <v>15000</v>
      </c>
      <c r="K116" s="1">
        <v>355972</v>
      </c>
      <c r="L116" s="4">
        <v>15000</v>
      </c>
      <c r="M116" s="4">
        <v>15000</v>
      </c>
      <c r="N116" s="1">
        <v>325972</v>
      </c>
      <c r="O116" s="1">
        <v>13582.166666666666</v>
      </c>
    </row>
    <row r="117" spans="1:15" x14ac:dyDescent="0.25">
      <c r="A117" s="3" t="s">
        <v>159</v>
      </c>
      <c r="B117" s="10">
        <v>90</v>
      </c>
      <c r="C117" s="3">
        <v>38</v>
      </c>
      <c r="D117" s="1">
        <v>1672600</v>
      </c>
      <c r="E117" s="4">
        <v>167260</v>
      </c>
      <c r="F117" s="4">
        <v>15000</v>
      </c>
      <c r="G117" s="1">
        <v>1854860</v>
      </c>
      <c r="H117" s="1">
        <v>1483888</v>
      </c>
      <c r="I117" s="4">
        <v>370972</v>
      </c>
      <c r="J117" s="4">
        <v>15000</v>
      </c>
      <c r="K117" s="1">
        <v>355972</v>
      </c>
      <c r="L117" s="4">
        <v>15000</v>
      </c>
      <c r="M117" s="4">
        <v>15000</v>
      </c>
      <c r="N117" s="1">
        <v>325972</v>
      </c>
      <c r="O117" s="1">
        <v>13582.166666666666</v>
      </c>
    </row>
    <row r="118" spans="1:15" x14ac:dyDescent="0.25">
      <c r="A118" s="2" t="s">
        <v>160</v>
      </c>
      <c r="B118" s="10">
        <v>90</v>
      </c>
      <c r="C118" s="2">
        <v>38</v>
      </c>
      <c r="D118" s="1">
        <v>1672600</v>
      </c>
      <c r="E118" s="4">
        <v>167260</v>
      </c>
      <c r="F118" s="4">
        <v>15000</v>
      </c>
      <c r="G118" s="1">
        <v>1854860</v>
      </c>
      <c r="H118" s="1">
        <v>1483888</v>
      </c>
      <c r="I118" s="4">
        <v>370972</v>
      </c>
      <c r="J118" s="4">
        <v>15000</v>
      </c>
      <c r="K118" s="1">
        <v>355972</v>
      </c>
      <c r="L118" s="4">
        <v>15000</v>
      </c>
      <c r="M118" s="4">
        <v>15000</v>
      </c>
      <c r="N118" s="1">
        <v>325972</v>
      </c>
      <c r="O118" s="1">
        <v>13582.166666666666</v>
      </c>
    </row>
    <row r="119" spans="1:15" x14ac:dyDescent="0.25">
      <c r="A119" s="3" t="s">
        <v>161</v>
      </c>
      <c r="B119" s="10">
        <v>90</v>
      </c>
      <c r="C119" s="3">
        <v>38</v>
      </c>
      <c r="D119" s="1">
        <v>1672600</v>
      </c>
      <c r="E119" s="4">
        <v>167260</v>
      </c>
      <c r="F119" s="4">
        <v>15000</v>
      </c>
      <c r="G119" s="1">
        <v>1854860</v>
      </c>
      <c r="H119" s="1">
        <v>1483888</v>
      </c>
      <c r="I119" s="4">
        <v>370972</v>
      </c>
      <c r="J119" s="4">
        <v>15000</v>
      </c>
      <c r="K119" s="1">
        <v>355972</v>
      </c>
      <c r="L119" s="4">
        <v>15000</v>
      </c>
      <c r="M119" s="4">
        <v>15000</v>
      </c>
      <c r="N119" s="1">
        <v>325972</v>
      </c>
      <c r="O119" s="1">
        <v>13582.166666666666</v>
      </c>
    </row>
    <row r="120" spans="1:15" x14ac:dyDescent="0.25">
      <c r="A120" s="2" t="s">
        <v>162</v>
      </c>
      <c r="B120" s="10">
        <v>90</v>
      </c>
      <c r="C120" s="2">
        <v>38</v>
      </c>
      <c r="D120" s="1">
        <v>1672600</v>
      </c>
      <c r="E120" s="4">
        <v>167260</v>
      </c>
      <c r="F120" s="4">
        <v>15000</v>
      </c>
      <c r="G120" s="1">
        <v>1854860</v>
      </c>
      <c r="H120" s="1">
        <v>1483888</v>
      </c>
      <c r="I120" s="4">
        <v>370972</v>
      </c>
      <c r="J120" s="4">
        <v>15000</v>
      </c>
      <c r="K120" s="1">
        <v>355972</v>
      </c>
      <c r="L120" s="4">
        <v>15000</v>
      </c>
      <c r="M120" s="4">
        <v>15000</v>
      </c>
      <c r="N120" s="1">
        <v>325972</v>
      </c>
      <c r="O120" s="1">
        <v>13582.166666666666</v>
      </c>
    </row>
    <row r="121" spans="1:15" x14ac:dyDescent="0.25">
      <c r="A121" s="3" t="s">
        <v>163</v>
      </c>
      <c r="B121" s="10">
        <v>90</v>
      </c>
      <c r="C121" s="3">
        <v>38</v>
      </c>
      <c r="D121" s="1">
        <v>1672600</v>
      </c>
      <c r="E121" s="4">
        <v>167260</v>
      </c>
      <c r="F121" s="4">
        <v>15000</v>
      </c>
      <c r="G121" s="1">
        <v>1854860</v>
      </c>
      <c r="H121" s="1">
        <v>1483888</v>
      </c>
      <c r="I121" s="4">
        <v>370972</v>
      </c>
      <c r="J121" s="4">
        <v>15000</v>
      </c>
      <c r="K121" s="1">
        <v>355972</v>
      </c>
      <c r="L121" s="4">
        <v>15000</v>
      </c>
      <c r="M121" s="4">
        <v>15000</v>
      </c>
      <c r="N121" s="1">
        <v>325972</v>
      </c>
      <c r="O121" s="1">
        <v>13582.166666666666</v>
      </c>
    </row>
    <row r="122" spans="1:15" x14ac:dyDescent="0.25">
      <c r="A122" s="2" t="s">
        <v>164</v>
      </c>
      <c r="B122" s="10">
        <v>100</v>
      </c>
      <c r="C122" s="2">
        <v>38</v>
      </c>
      <c r="D122" s="1">
        <v>1682600</v>
      </c>
      <c r="E122" s="4">
        <v>168260</v>
      </c>
      <c r="F122" s="4">
        <v>15000</v>
      </c>
      <c r="G122" s="1">
        <v>1865860</v>
      </c>
      <c r="H122" s="1">
        <v>1492688</v>
      </c>
      <c r="I122" s="4">
        <v>373172</v>
      </c>
      <c r="J122" s="4">
        <v>15000</v>
      </c>
      <c r="K122" s="1">
        <v>358172</v>
      </c>
      <c r="L122" s="4">
        <v>15000</v>
      </c>
      <c r="M122" s="4">
        <v>15000</v>
      </c>
      <c r="N122" s="1">
        <v>328172</v>
      </c>
      <c r="O122" s="1">
        <v>13673.833333333334</v>
      </c>
    </row>
    <row r="123" spans="1:15" x14ac:dyDescent="0.25">
      <c r="A123" s="3" t="s">
        <v>165</v>
      </c>
      <c r="B123" s="10">
        <v>90</v>
      </c>
      <c r="C123" s="3">
        <v>38</v>
      </c>
      <c r="D123" s="1">
        <v>1600600</v>
      </c>
      <c r="E123" s="4">
        <v>160060</v>
      </c>
      <c r="F123" s="4">
        <v>15000</v>
      </c>
      <c r="G123" s="1">
        <v>1775660</v>
      </c>
      <c r="H123" s="1">
        <v>1420528</v>
      </c>
      <c r="I123" s="4">
        <v>355132</v>
      </c>
      <c r="J123" s="4">
        <v>15000</v>
      </c>
      <c r="K123" s="1">
        <v>340132</v>
      </c>
      <c r="L123" s="4">
        <v>15000</v>
      </c>
      <c r="M123" s="4">
        <v>15000</v>
      </c>
      <c r="N123" s="1">
        <v>310132</v>
      </c>
      <c r="O123" s="1">
        <v>12922.166666666666</v>
      </c>
    </row>
    <row r="124" spans="1:15" x14ac:dyDescent="0.25">
      <c r="A124" s="2" t="s">
        <v>166</v>
      </c>
      <c r="B124" s="10">
        <v>90</v>
      </c>
      <c r="C124" s="2">
        <v>38</v>
      </c>
      <c r="D124" s="1">
        <v>1600600</v>
      </c>
      <c r="E124" s="4">
        <v>160060</v>
      </c>
      <c r="F124" s="4">
        <v>15000</v>
      </c>
      <c r="G124" s="1">
        <v>1775660</v>
      </c>
      <c r="H124" s="1">
        <v>1420528</v>
      </c>
      <c r="I124" s="4">
        <v>355132</v>
      </c>
      <c r="J124" s="4">
        <v>15000</v>
      </c>
      <c r="K124" s="1">
        <v>340132</v>
      </c>
      <c r="L124" s="4">
        <v>15000</v>
      </c>
      <c r="M124" s="4">
        <v>15000</v>
      </c>
      <c r="N124" s="1">
        <v>310132</v>
      </c>
      <c r="O124" s="1">
        <v>12922.166666666666</v>
      </c>
    </row>
    <row r="125" spans="1:15" x14ac:dyDescent="0.25">
      <c r="A125" s="3" t="s">
        <v>167</v>
      </c>
      <c r="B125" s="10">
        <v>100</v>
      </c>
      <c r="C125" s="3">
        <v>38</v>
      </c>
      <c r="D125" s="1">
        <v>1682600</v>
      </c>
      <c r="E125" s="4">
        <v>168260</v>
      </c>
      <c r="F125" s="4">
        <v>15000</v>
      </c>
      <c r="G125" s="1">
        <v>1865860</v>
      </c>
      <c r="H125" s="1">
        <v>1492688</v>
      </c>
      <c r="I125" s="4">
        <v>373172</v>
      </c>
      <c r="J125" s="4">
        <v>15000</v>
      </c>
      <c r="K125" s="1">
        <v>358172</v>
      </c>
      <c r="L125" s="4">
        <v>15000</v>
      </c>
      <c r="M125" s="4">
        <v>15000</v>
      </c>
      <c r="N125" s="1">
        <v>328172</v>
      </c>
      <c r="O125" s="1">
        <v>13673.833333333334</v>
      </c>
    </row>
    <row r="126" spans="1:15" x14ac:dyDescent="0.25">
      <c r="A126" s="2" t="s">
        <v>168</v>
      </c>
      <c r="B126" s="10">
        <v>90</v>
      </c>
      <c r="C126" s="2">
        <v>38</v>
      </c>
      <c r="D126" s="1">
        <v>1672600</v>
      </c>
      <c r="E126" s="4">
        <v>167260</v>
      </c>
      <c r="F126" s="4">
        <v>15000</v>
      </c>
      <c r="G126" s="1">
        <v>1854860</v>
      </c>
      <c r="H126" s="1">
        <v>1483888</v>
      </c>
      <c r="I126" s="4">
        <v>370972</v>
      </c>
      <c r="J126" s="4">
        <v>15000</v>
      </c>
      <c r="K126" s="1">
        <v>355972</v>
      </c>
      <c r="L126" s="4">
        <v>15000</v>
      </c>
      <c r="M126" s="4">
        <v>15000</v>
      </c>
      <c r="N126" s="1">
        <v>325972</v>
      </c>
      <c r="O126" s="1">
        <v>13582.166666666666</v>
      </c>
    </row>
    <row r="127" spans="1:15" x14ac:dyDescent="0.25">
      <c r="A127" s="3" t="s">
        <v>169</v>
      </c>
      <c r="B127" s="10">
        <v>90</v>
      </c>
      <c r="C127" s="3">
        <v>38</v>
      </c>
      <c r="D127" s="1">
        <v>1672600</v>
      </c>
      <c r="E127" s="4">
        <v>167260</v>
      </c>
      <c r="F127" s="4">
        <v>15000</v>
      </c>
      <c r="G127" s="1">
        <v>1854860</v>
      </c>
      <c r="H127" s="1">
        <v>1483888</v>
      </c>
      <c r="I127" s="4">
        <v>370972</v>
      </c>
      <c r="J127" s="4">
        <v>15000</v>
      </c>
      <c r="K127" s="1">
        <v>355972</v>
      </c>
      <c r="L127" s="4">
        <v>15000</v>
      </c>
      <c r="M127" s="4">
        <v>15000</v>
      </c>
      <c r="N127" s="1">
        <v>325972</v>
      </c>
      <c r="O127" s="1">
        <v>13582.166666666666</v>
      </c>
    </row>
    <row r="128" spans="1:15" x14ac:dyDescent="0.25">
      <c r="A128" s="2" t="s">
        <v>170</v>
      </c>
      <c r="B128" s="10">
        <v>90</v>
      </c>
      <c r="C128" s="2">
        <v>38</v>
      </c>
      <c r="D128" s="1">
        <v>1672600</v>
      </c>
      <c r="E128" s="4">
        <v>167260</v>
      </c>
      <c r="F128" s="4">
        <v>15000</v>
      </c>
      <c r="G128" s="1">
        <v>1854860</v>
      </c>
      <c r="H128" s="1">
        <v>1483888</v>
      </c>
      <c r="I128" s="4">
        <v>370972</v>
      </c>
      <c r="J128" s="4">
        <v>15000</v>
      </c>
      <c r="K128" s="1">
        <v>355972</v>
      </c>
      <c r="L128" s="4">
        <v>15000</v>
      </c>
      <c r="M128" s="4">
        <v>15000</v>
      </c>
      <c r="N128" s="1">
        <v>325972</v>
      </c>
      <c r="O128" s="1">
        <v>13582.166666666666</v>
      </c>
    </row>
    <row r="129" spans="1:15" x14ac:dyDescent="0.25">
      <c r="A129" s="3" t="s">
        <v>171</v>
      </c>
      <c r="B129" s="10">
        <v>90</v>
      </c>
      <c r="C129" s="3">
        <v>38</v>
      </c>
      <c r="D129" s="1">
        <v>1672600</v>
      </c>
      <c r="E129" s="4">
        <v>167260</v>
      </c>
      <c r="F129" s="4">
        <v>15000</v>
      </c>
      <c r="G129" s="1">
        <v>1854860</v>
      </c>
      <c r="H129" s="1">
        <v>1483888</v>
      </c>
      <c r="I129" s="4">
        <v>370972</v>
      </c>
      <c r="J129" s="4">
        <v>15000</v>
      </c>
      <c r="K129" s="1">
        <v>355972</v>
      </c>
      <c r="L129" s="4">
        <v>15000</v>
      </c>
      <c r="M129" s="4">
        <v>15000</v>
      </c>
      <c r="N129" s="1">
        <v>325972</v>
      </c>
      <c r="O129" s="1">
        <v>13582.166666666666</v>
      </c>
    </row>
    <row r="130" spans="1:15" x14ac:dyDescent="0.25">
      <c r="A130" s="2" t="s">
        <v>172</v>
      </c>
      <c r="B130" s="10">
        <v>90</v>
      </c>
      <c r="C130" s="2">
        <v>38</v>
      </c>
      <c r="D130" s="1">
        <v>1672600</v>
      </c>
      <c r="E130" s="4">
        <v>167260</v>
      </c>
      <c r="F130" s="4">
        <v>15000</v>
      </c>
      <c r="G130" s="1">
        <v>1854860</v>
      </c>
      <c r="H130" s="1">
        <v>1483888</v>
      </c>
      <c r="I130" s="4">
        <v>370972</v>
      </c>
      <c r="J130" s="4">
        <v>15000</v>
      </c>
      <c r="K130" s="1">
        <v>355972</v>
      </c>
      <c r="L130" s="4">
        <v>15000</v>
      </c>
      <c r="M130" s="4">
        <v>15000</v>
      </c>
      <c r="N130" s="1">
        <v>325972</v>
      </c>
      <c r="O130" s="1">
        <v>13582.166666666666</v>
      </c>
    </row>
    <row r="131" spans="1:15" x14ac:dyDescent="0.25">
      <c r="A131" s="3" t="s">
        <v>173</v>
      </c>
      <c r="B131" s="10">
        <v>90</v>
      </c>
      <c r="C131" s="3">
        <v>38</v>
      </c>
      <c r="D131" s="1">
        <v>1672600</v>
      </c>
      <c r="E131" s="4">
        <v>167260</v>
      </c>
      <c r="F131" s="4">
        <v>15000</v>
      </c>
      <c r="G131" s="1">
        <v>1854860</v>
      </c>
      <c r="H131" s="1">
        <v>1483888</v>
      </c>
      <c r="I131" s="4">
        <v>370972</v>
      </c>
      <c r="J131" s="4">
        <v>15000</v>
      </c>
      <c r="K131" s="1">
        <v>355972</v>
      </c>
      <c r="L131" s="4">
        <v>15000</v>
      </c>
      <c r="M131" s="4">
        <v>15000</v>
      </c>
      <c r="N131" s="1">
        <v>325972</v>
      </c>
      <c r="O131" s="1">
        <v>13582.166666666666</v>
      </c>
    </row>
    <row r="132" spans="1:15" x14ac:dyDescent="0.25">
      <c r="A132" s="2" t="s">
        <v>174</v>
      </c>
      <c r="B132" s="10">
        <v>90</v>
      </c>
      <c r="C132" s="2">
        <v>38</v>
      </c>
      <c r="D132" s="1">
        <v>1600600</v>
      </c>
      <c r="E132" s="4">
        <v>160060</v>
      </c>
      <c r="F132" s="4">
        <v>15000</v>
      </c>
      <c r="G132" s="1">
        <v>1775660</v>
      </c>
      <c r="H132" s="1">
        <v>1420528</v>
      </c>
      <c r="I132" s="4">
        <v>355132</v>
      </c>
      <c r="J132" s="4">
        <v>15000</v>
      </c>
      <c r="K132" s="1">
        <v>340132</v>
      </c>
      <c r="L132" s="4">
        <v>15000</v>
      </c>
      <c r="M132" s="4">
        <v>15000</v>
      </c>
      <c r="N132" s="1">
        <v>310132</v>
      </c>
      <c r="O132" s="1">
        <v>12922.166666666666</v>
      </c>
    </row>
    <row r="133" spans="1:15" x14ac:dyDescent="0.25">
      <c r="A133" s="3" t="s">
        <v>175</v>
      </c>
      <c r="B133" s="10">
        <v>90</v>
      </c>
      <c r="C133" s="3">
        <v>38</v>
      </c>
      <c r="D133" s="1">
        <v>1600600</v>
      </c>
      <c r="E133" s="4">
        <v>160060</v>
      </c>
      <c r="F133" s="4">
        <v>15000</v>
      </c>
      <c r="G133" s="1">
        <v>1775660</v>
      </c>
      <c r="H133" s="1">
        <v>1420528</v>
      </c>
      <c r="I133" s="4">
        <v>355132</v>
      </c>
      <c r="J133" s="4">
        <v>15000</v>
      </c>
      <c r="K133" s="1">
        <v>340132</v>
      </c>
      <c r="L133" s="4">
        <v>15000</v>
      </c>
      <c r="M133" s="4">
        <v>15000</v>
      </c>
      <c r="N133" s="1">
        <v>310132</v>
      </c>
      <c r="O133" s="1">
        <v>12922.166666666666</v>
      </c>
    </row>
    <row r="134" spans="1:15" x14ac:dyDescent="0.25">
      <c r="A134" s="2" t="s">
        <v>176</v>
      </c>
      <c r="B134" s="10">
        <v>90</v>
      </c>
      <c r="C134" s="2">
        <v>38</v>
      </c>
      <c r="D134" s="1">
        <v>1600600</v>
      </c>
      <c r="E134" s="4">
        <v>160060</v>
      </c>
      <c r="F134" s="4">
        <v>15000</v>
      </c>
      <c r="G134" s="1">
        <v>1775660</v>
      </c>
      <c r="H134" s="1">
        <v>1420528</v>
      </c>
      <c r="I134" s="4">
        <v>355132</v>
      </c>
      <c r="J134" s="4">
        <v>15000</v>
      </c>
      <c r="K134" s="1">
        <v>340132</v>
      </c>
      <c r="L134" s="4">
        <v>15000</v>
      </c>
      <c r="M134" s="4">
        <v>15000</v>
      </c>
      <c r="N134" s="1">
        <v>310132</v>
      </c>
      <c r="O134" s="1">
        <v>12922.166666666666</v>
      </c>
    </row>
    <row r="135" spans="1:15" x14ac:dyDescent="0.25">
      <c r="A135" s="3" t="s">
        <v>177</v>
      </c>
      <c r="B135" s="10">
        <v>90</v>
      </c>
      <c r="C135" s="3">
        <v>38</v>
      </c>
      <c r="D135" s="1">
        <v>1600600</v>
      </c>
      <c r="E135" s="4">
        <v>160060</v>
      </c>
      <c r="F135" s="4">
        <v>15000</v>
      </c>
      <c r="G135" s="1">
        <v>1775660</v>
      </c>
      <c r="H135" s="1">
        <v>1420528</v>
      </c>
      <c r="I135" s="4">
        <v>355132</v>
      </c>
      <c r="J135" s="4">
        <v>15000</v>
      </c>
      <c r="K135" s="1">
        <v>340132</v>
      </c>
      <c r="L135" s="4">
        <v>15000</v>
      </c>
      <c r="M135" s="4">
        <v>15000</v>
      </c>
      <c r="N135" s="1">
        <v>310132</v>
      </c>
      <c r="O135" s="1">
        <v>12922.166666666666</v>
      </c>
    </row>
    <row r="136" spans="1:15" x14ac:dyDescent="0.25">
      <c r="A136" s="2" t="s">
        <v>178</v>
      </c>
      <c r="B136" s="10">
        <v>90</v>
      </c>
      <c r="C136" s="2">
        <v>38</v>
      </c>
      <c r="D136" s="1">
        <v>1600600</v>
      </c>
      <c r="E136" s="4">
        <v>160060</v>
      </c>
      <c r="F136" s="4">
        <v>15000</v>
      </c>
      <c r="G136" s="1">
        <v>1775660</v>
      </c>
      <c r="H136" s="1">
        <v>1420528</v>
      </c>
      <c r="I136" s="4">
        <v>355132</v>
      </c>
      <c r="J136" s="4">
        <v>15000</v>
      </c>
      <c r="K136" s="1">
        <v>340132</v>
      </c>
      <c r="L136" s="4">
        <v>15000</v>
      </c>
      <c r="M136" s="4">
        <v>15000</v>
      </c>
      <c r="N136" s="1">
        <v>310132</v>
      </c>
      <c r="O136" s="1">
        <v>12922.166666666666</v>
      </c>
    </row>
    <row r="137" spans="1:15" x14ac:dyDescent="0.25">
      <c r="A137" s="3" t="s">
        <v>179</v>
      </c>
      <c r="B137" s="10">
        <v>90</v>
      </c>
      <c r="C137" s="3">
        <v>38</v>
      </c>
      <c r="D137" s="1">
        <v>1609600</v>
      </c>
      <c r="E137" s="4">
        <v>160960</v>
      </c>
      <c r="F137" s="4">
        <v>15000</v>
      </c>
      <c r="G137" s="1">
        <v>1785560</v>
      </c>
      <c r="H137" s="1">
        <v>1428448</v>
      </c>
      <c r="I137" s="4">
        <v>357112</v>
      </c>
      <c r="J137" s="4">
        <v>15000</v>
      </c>
      <c r="K137" s="1">
        <v>342112</v>
      </c>
      <c r="L137" s="4">
        <v>15000</v>
      </c>
      <c r="M137" s="4">
        <v>15000</v>
      </c>
      <c r="N137" s="1">
        <v>312112</v>
      </c>
      <c r="O137" s="1">
        <v>13004.666666666666</v>
      </c>
    </row>
    <row r="138" spans="1:15" x14ac:dyDescent="0.25">
      <c r="A138" s="2" t="s">
        <v>180</v>
      </c>
      <c r="B138" s="10">
        <v>90</v>
      </c>
      <c r="C138" s="2">
        <v>38</v>
      </c>
      <c r="D138" s="1">
        <v>1609600</v>
      </c>
      <c r="E138" s="4">
        <v>160960</v>
      </c>
      <c r="F138" s="4">
        <v>15000</v>
      </c>
      <c r="G138" s="1">
        <v>1785560</v>
      </c>
      <c r="H138" s="1">
        <v>1428448</v>
      </c>
      <c r="I138" s="4">
        <v>357112</v>
      </c>
      <c r="J138" s="4">
        <v>15000</v>
      </c>
      <c r="K138" s="1">
        <v>342112</v>
      </c>
      <c r="L138" s="4">
        <v>15000</v>
      </c>
      <c r="M138" s="4">
        <v>15000</v>
      </c>
      <c r="N138" s="1">
        <v>312112</v>
      </c>
      <c r="O138" s="1">
        <v>13004.666666666666</v>
      </c>
    </row>
    <row r="139" spans="1:15" x14ac:dyDescent="0.25">
      <c r="A139" s="3" t="s">
        <v>181</v>
      </c>
      <c r="B139" s="10">
        <v>90</v>
      </c>
      <c r="C139" s="3">
        <v>38</v>
      </c>
      <c r="D139" s="1">
        <v>1609600</v>
      </c>
      <c r="E139" s="4">
        <v>160960</v>
      </c>
      <c r="F139" s="4">
        <v>15000</v>
      </c>
      <c r="G139" s="1">
        <v>1785560</v>
      </c>
      <c r="H139" s="1">
        <v>1428448</v>
      </c>
      <c r="I139" s="4">
        <v>357112</v>
      </c>
      <c r="J139" s="4">
        <v>15000</v>
      </c>
      <c r="K139" s="1">
        <v>342112</v>
      </c>
      <c r="L139" s="4">
        <v>15000</v>
      </c>
      <c r="M139" s="4">
        <v>15000</v>
      </c>
      <c r="N139" s="1">
        <v>312112</v>
      </c>
      <c r="O139" s="1">
        <v>13004.666666666666</v>
      </c>
    </row>
    <row r="140" spans="1:15" x14ac:dyDescent="0.25">
      <c r="A140" s="2" t="s">
        <v>182</v>
      </c>
      <c r="B140" s="10">
        <v>90</v>
      </c>
      <c r="C140" s="2">
        <v>38</v>
      </c>
      <c r="D140" s="1">
        <v>1609600</v>
      </c>
      <c r="E140" s="4">
        <v>160960</v>
      </c>
      <c r="F140" s="4">
        <v>15000</v>
      </c>
      <c r="G140" s="1">
        <v>1785560</v>
      </c>
      <c r="H140" s="1">
        <v>1428448</v>
      </c>
      <c r="I140" s="4">
        <v>357112</v>
      </c>
      <c r="J140" s="4">
        <v>15000</v>
      </c>
      <c r="K140" s="1">
        <v>342112</v>
      </c>
      <c r="L140" s="4">
        <v>15000</v>
      </c>
      <c r="M140" s="4">
        <v>15000</v>
      </c>
      <c r="N140" s="1">
        <v>312112</v>
      </c>
      <c r="O140" s="1">
        <v>13004.666666666666</v>
      </c>
    </row>
    <row r="141" spans="1:15" x14ac:dyDescent="0.25">
      <c r="A141" s="3" t="s">
        <v>183</v>
      </c>
      <c r="B141" s="10">
        <v>90</v>
      </c>
      <c r="C141" s="3">
        <v>38</v>
      </c>
      <c r="D141" s="1">
        <v>1609600</v>
      </c>
      <c r="E141" s="4">
        <v>160960</v>
      </c>
      <c r="F141" s="4">
        <v>15000</v>
      </c>
      <c r="G141" s="1">
        <v>1785560</v>
      </c>
      <c r="H141" s="1">
        <v>1428448</v>
      </c>
      <c r="I141" s="4">
        <v>357112</v>
      </c>
      <c r="J141" s="4">
        <v>15000</v>
      </c>
      <c r="K141" s="1">
        <v>342112</v>
      </c>
      <c r="L141" s="4">
        <v>15000</v>
      </c>
      <c r="M141" s="4">
        <v>15000</v>
      </c>
      <c r="N141" s="1">
        <v>312112</v>
      </c>
      <c r="O141" s="1">
        <v>13004.666666666666</v>
      </c>
    </row>
    <row r="142" spans="1:15" x14ac:dyDescent="0.25">
      <c r="A142" s="2" t="s">
        <v>184</v>
      </c>
      <c r="B142" s="10">
        <v>90</v>
      </c>
      <c r="C142" s="2">
        <v>38</v>
      </c>
      <c r="D142" s="1">
        <v>1609600</v>
      </c>
      <c r="E142" s="4">
        <v>160960</v>
      </c>
      <c r="F142" s="4">
        <v>15000</v>
      </c>
      <c r="G142" s="1">
        <v>1785560</v>
      </c>
      <c r="H142" s="1">
        <v>1428448</v>
      </c>
      <c r="I142" s="4">
        <v>357112</v>
      </c>
      <c r="J142" s="4">
        <v>15000</v>
      </c>
      <c r="K142" s="1">
        <v>342112</v>
      </c>
      <c r="L142" s="4">
        <v>15000</v>
      </c>
      <c r="M142" s="4">
        <v>15000</v>
      </c>
      <c r="N142" s="1">
        <v>312112</v>
      </c>
      <c r="O142" s="1">
        <v>13004.666666666666</v>
      </c>
    </row>
    <row r="143" spans="1:15" x14ac:dyDescent="0.25">
      <c r="A143" s="3" t="s">
        <v>185</v>
      </c>
      <c r="B143" s="10">
        <v>90</v>
      </c>
      <c r="C143" s="3">
        <v>38</v>
      </c>
      <c r="D143" s="1">
        <v>1609600</v>
      </c>
      <c r="E143" s="4">
        <v>160960</v>
      </c>
      <c r="F143" s="4">
        <v>15000</v>
      </c>
      <c r="G143" s="1">
        <v>1785560</v>
      </c>
      <c r="H143" s="1">
        <v>1428448</v>
      </c>
      <c r="I143" s="4">
        <v>357112</v>
      </c>
      <c r="J143" s="4">
        <v>15000</v>
      </c>
      <c r="K143" s="1">
        <v>342112</v>
      </c>
      <c r="L143" s="4">
        <v>15000</v>
      </c>
      <c r="M143" s="4">
        <v>15000</v>
      </c>
      <c r="N143" s="1">
        <v>312112</v>
      </c>
      <c r="O143" s="1">
        <v>13004.666666666666</v>
      </c>
    </row>
    <row r="144" spans="1:15" x14ac:dyDescent="0.25">
      <c r="A144" s="2" t="s">
        <v>186</v>
      </c>
      <c r="B144" s="10">
        <v>90</v>
      </c>
      <c r="C144" s="2">
        <v>38</v>
      </c>
      <c r="D144" s="1">
        <v>1609600</v>
      </c>
      <c r="E144" s="4">
        <v>160960</v>
      </c>
      <c r="F144" s="4">
        <v>15000</v>
      </c>
      <c r="G144" s="1">
        <v>1785560</v>
      </c>
      <c r="H144" s="1">
        <v>1428448</v>
      </c>
      <c r="I144" s="4">
        <v>357112</v>
      </c>
      <c r="J144" s="4">
        <v>15000</v>
      </c>
      <c r="K144" s="1">
        <v>342112</v>
      </c>
      <c r="L144" s="4">
        <v>15000</v>
      </c>
      <c r="M144" s="4">
        <v>15000</v>
      </c>
      <c r="N144" s="1">
        <v>312112</v>
      </c>
      <c r="O144" s="1">
        <v>13004.666666666666</v>
      </c>
    </row>
    <row r="145" spans="1:15" x14ac:dyDescent="0.25">
      <c r="A145" s="3" t="s">
        <v>187</v>
      </c>
      <c r="B145" s="10">
        <v>90</v>
      </c>
      <c r="C145" s="3">
        <v>38</v>
      </c>
      <c r="D145" s="1">
        <v>1609600</v>
      </c>
      <c r="E145" s="4">
        <v>160960</v>
      </c>
      <c r="F145" s="4">
        <v>15000</v>
      </c>
      <c r="G145" s="1">
        <v>1785560</v>
      </c>
      <c r="H145" s="1">
        <v>1428448</v>
      </c>
      <c r="I145" s="4">
        <v>357112</v>
      </c>
      <c r="J145" s="4">
        <v>15000</v>
      </c>
      <c r="K145" s="1">
        <v>342112</v>
      </c>
      <c r="L145" s="4">
        <v>15000</v>
      </c>
      <c r="M145" s="4">
        <v>15000</v>
      </c>
      <c r="N145" s="1">
        <v>312112</v>
      </c>
      <c r="O145" s="1">
        <v>13004.666666666666</v>
      </c>
    </row>
    <row r="146" spans="1:15" x14ac:dyDescent="0.25">
      <c r="A146" s="2" t="s">
        <v>188</v>
      </c>
      <c r="B146" s="10">
        <v>102</v>
      </c>
      <c r="C146" s="2">
        <v>38</v>
      </c>
      <c r="D146" s="1"/>
      <c r="E146" s="4">
        <v>0</v>
      </c>
      <c r="F146" s="4"/>
      <c r="G146" s="1">
        <v>0</v>
      </c>
      <c r="H146" s="1">
        <v>0</v>
      </c>
      <c r="I146" s="4">
        <v>0</v>
      </c>
      <c r="J146" s="4"/>
      <c r="K146" s="1">
        <v>0</v>
      </c>
      <c r="L146" s="4"/>
      <c r="M146" s="4"/>
      <c r="N146" s="1">
        <v>0</v>
      </c>
      <c r="O146" s="1">
        <v>0</v>
      </c>
    </row>
    <row r="147" spans="1:15" x14ac:dyDescent="0.25">
      <c r="A147" s="3" t="s">
        <v>189</v>
      </c>
      <c r="B147" s="10">
        <v>90</v>
      </c>
      <c r="C147" s="3">
        <v>38</v>
      </c>
      <c r="D147" s="1"/>
      <c r="E147" s="4">
        <v>0</v>
      </c>
      <c r="F147" s="4"/>
      <c r="G147" s="1">
        <v>0</v>
      </c>
      <c r="H147" s="1">
        <v>0</v>
      </c>
      <c r="I147" s="4">
        <v>0</v>
      </c>
      <c r="J147" s="4"/>
      <c r="K147" s="1">
        <v>0</v>
      </c>
      <c r="L147" s="4"/>
      <c r="M147" s="4"/>
      <c r="N147" s="1">
        <v>0</v>
      </c>
      <c r="O147" s="1">
        <v>0</v>
      </c>
    </row>
    <row r="148" spans="1:15" x14ac:dyDescent="0.25">
      <c r="A148" s="2" t="s">
        <v>190</v>
      </c>
      <c r="B148" s="10">
        <v>90</v>
      </c>
      <c r="C148" s="2">
        <v>38</v>
      </c>
      <c r="D148" s="1">
        <v>1609600</v>
      </c>
      <c r="E148" s="4">
        <v>160960</v>
      </c>
      <c r="F148" s="4">
        <v>15000</v>
      </c>
      <c r="G148" s="1">
        <v>1785560</v>
      </c>
      <c r="H148" s="1">
        <v>1428448</v>
      </c>
      <c r="I148" s="4">
        <v>357112</v>
      </c>
      <c r="J148" s="4">
        <v>15000</v>
      </c>
      <c r="K148" s="1">
        <v>342112</v>
      </c>
      <c r="L148" s="4">
        <v>15000</v>
      </c>
      <c r="M148" s="4">
        <v>15000</v>
      </c>
      <c r="N148" s="1">
        <v>312112</v>
      </c>
      <c r="O148" s="1">
        <v>13004.666666666666</v>
      </c>
    </row>
    <row r="149" spans="1:15" x14ac:dyDescent="0.25">
      <c r="A149" s="3" t="s">
        <v>191</v>
      </c>
      <c r="B149" s="10">
        <v>90</v>
      </c>
      <c r="C149" s="3">
        <v>38</v>
      </c>
      <c r="D149" s="1">
        <v>1609600</v>
      </c>
      <c r="E149" s="4">
        <v>160960</v>
      </c>
      <c r="F149" s="4">
        <v>15000</v>
      </c>
      <c r="G149" s="1">
        <v>1785560</v>
      </c>
      <c r="H149" s="1">
        <v>1428448</v>
      </c>
      <c r="I149" s="4">
        <v>357112</v>
      </c>
      <c r="J149" s="4">
        <v>15000</v>
      </c>
      <c r="K149" s="1">
        <v>342112</v>
      </c>
      <c r="L149" s="4">
        <v>15000</v>
      </c>
      <c r="M149" s="4">
        <v>15000</v>
      </c>
      <c r="N149" s="1">
        <v>312112</v>
      </c>
      <c r="O149" s="1">
        <v>13004.666666666666</v>
      </c>
    </row>
    <row r="150" spans="1:15" x14ac:dyDescent="0.25">
      <c r="A150" s="2" t="s">
        <v>192</v>
      </c>
      <c r="B150" s="10">
        <v>90</v>
      </c>
      <c r="C150" s="2">
        <v>38</v>
      </c>
      <c r="D150" s="1">
        <v>1609600</v>
      </c>
      <c r="E150" s="4">
        <v>160960</v>
      </c>
      <c r="F150" s="4">
        <v>15000</v>
      </c>
      <c r="G150" s="1">
        <v>1785560</v>
      </c>
      <c r="H150" s="1">
        <v>1428448</v>
      </c>
      <c r="I150" s="4">
        <v>357112</v>
      </c>
      <c r="J150" s="4">
        <v>15000</v>
      </c>
      <c r="K150" s="1">
        <v>342112</v>
      </c>
      <c r="L150" s="4">
        <v>15000</v>
      </c>
      <c r="M150" s="4">
        <v>15000</v>
      </c>
      <c r="N150" s="1">
        <v>312112</v>
      </c>
      <c r="O150" s="1">
        <v>13004.666666666666</v>
      </c>
    </row>
    <row r="151" spans="1:15" x14ac:dyDescent="0.25">
      <c r="A151" s="3" t="s">
        <v>193</v>
      </c>
      <c r="B151" s="10">
        <v>90</v>
      </c>
      <c r="C151" s="3">
        <v>38</v>
      </c>
      <c r="D151" s="1">
        <v>1609600</v>
      </c>
      <c r="E151" s="4">
        <v>160960</v>
      </c>
      <c r="F151" s="4">
        <v>15000</v>
      </c>
      <c r="G151" s="1">
        <v>1785560</v>
      </c>
      <c r="H151" s="1">
        <v>1428448</v>
      </c>
      <c r="I151" s="4">
        <v>357112</v>
      </c>
      <c r="J151" s="4">
        <v>15000</v>
      </c>
      <c r="K151" s="1">
        <v>342112</v>
      </c>
      <c r="L151" s="4">
        <v>15000</v>
      </c>
      <c r="M151" s="4">
        <v>15000</v>
      </c>
      <c r="N151" s="1">
        <v>312112</v>
      </c>
      <c r="O151" s="1">
        <v>13004.666666666666</v>
      </c>
    </row>
    <row r="152" spans="1:15" x14ac:dyDescent="0.25">
      <c r="A152" s="2" t="s">
        <v>194</v>
      </c>
      <c r="B152" s="10">
        <v>90</v>
      </c>
      <c r="C152" s="2">
        <v>38</v>
      </c>
      <c r="D152" s="1">
        <v>1654600</v>
      </c>
      <c r="E152" s="4">
        <v>165460</v>
      </c>
      <c r="F152" s="4">
        <v>15000</v>
      </c>
      <c r="G152" s="1">
        <v>1835060</v>
      </c>
      <c r="H152" s="1">
        <v>1468048</v>
      </c>
      <c r="I152" s="4">
        <v>367012</v>
      </c>
      <c r="J152" s="4">
        <v>15000</v>
      </c>
      <c r="K152" s="1">
        <v>352012</v>
      </c>
      <c r="L152" s="4">
        <v>15000</v>
      </c>
      <c r="M152" s="4">
        <v>15000</v>
      </c>
      <c r="N152" s="1">
        <v>322012</v>
      </c>
      <c r="O152" s="1">
        <v>13417.166666666666</v>
      </c>
    </row>
    <row r="153" spans="1:15" x14ac:dyDescent="0.25">
      <c r="A153" s="3" t="s">
        <v>195</v>
      </c>
      <c r="B153" s="10">
        <v>90</v>
      </c>
      <c r="C153" s="3">
        <v>38</v>
      </c>
      <c r="D153" s="1">
        <v>1654600</v>
      </c>
      <c r="E153" s="4">
        <v>165460</v>
      </c>
      <c r="F153" s="4">
        <v>15000</v>
      </c>
      <c r="G153" s="1">
        <v>1835060</v>
      </c>
      <c r="H153" s="1">
        <v>1468048</v>
      </c>
      <c r="I153" s="4">
        <v>367012</v>
      </c>
      <c r="J153" s="4">
        <v>15000</v>
      </c>
      <c r="K153" s="1">
        <v>352012</v>
      </c>
      <c r="L153" s="4">
        <v>15000</v>
      </c>
      <c r="M153" s="4">
        <v>15000</v>
      </c>
      <c r="N153" s="1">
        <v>322012</v>
      </c>
      <c r="O153" s="1">
        <v>13417.166666666666</v>
      </c>
    </row>
    <row r="154" spans="1:15" x14ac:dyDescent="0.25">
      <c r="A154" s="2" t="s">
        <v>196</v>
      </c>
      <c r="B154" s="10">
        <v>113</v>
      </c>
      <c r="C154" s="2">
        <v>38</v>
      </c>
      <c r="D154" s="1">
        <v>1890900</v>
      </c>
      <c r="E154" s="4">
        <v>189090</v>
      </c>
      <c r="F154" s="4">
        <v>15000</v>
      </c>
      <c r="G154" s="1">
        <v>2094990</v>
      </c>
      <c r="H154" s="1">
        <v>1675992</v>
      </c>
      <c r="I154" s="4">
        <v>418998</v>
      </c>
      <c r="J154" s="4">
        <v>15000</v>
      </c>
      <c r="K154" s="1">
        <v>403998</v>
      </c>
      <c r="L154" s="4">
        <v>15000</v>
      </c>
      <c r="M154" s="4">
        <v>15000</v>
      </c>
      <c r="N154" s="1">
        <v>373998</v>
      </c>
      <c r="O154" s="1">
        <v>15583.25</v>
      </c>
    </row>
    <row r="155" spans="1:15" x14ac:dyDescent="0.25">
      <c r="A155" s="3" t="s">
        <v>197</v>
      </c>
      <c r="B155" s="10">
        <v>90</v>
      </c>
      <c r="C155" s="3">
        <v>38</v>
      </c>
      <c r="D155" s="1">
        <v>1654600</v>
      </c>
      <c r="E155" s="4">
        <v>165460</v>
      </c>
      <c r="F155" s="4">
        <v>15000</v>
      </c>
      <c r="G155" s="1">
        <v>1835060</v>
      </c>
      <c r="H155" s="1">
        <v>1468048</v>
      </c>
      <c r="I155" s="4">
        <v>367012</v>
      </c>
      <c r="J155" s="4">
        <v>15000</v>
      </c>
      <c r="K155" s="1">
        <v>352012</v>
      </c>
      <c r="L155" s="4">
        <v>15000</v>
      </c>
      <c r="M155" s="4">
        <v>15000</v>
      </c>
      <c r="N155" s="1">
        <v>322012</v>
      </c>
      <c r="O155" s="1">
        <v>13417.166666666666</v>
      </c>
    </row>
    <row r="156" spans="1:15" x14ac:dyDescent="0.25">
      <c r="A156" s="2" t="s">
        <v>198</v>
      </c>
      <c r="B156" s="10">
        <v>90</v>
      </c>
      <c r="C156" s="2">
        <v>38</v>
      </c>
      <c r="D156" s="1">
        <v>1654600</v>
      </c>
      <c r="E156" s="4">
        <v>165460</v>
      </c>
      <c r="F156" s="4">
        <v>15000</v>
      </c>
      <c r="G156" s="1">
        <v>1835060</v>
      </c>
      <c r="H156" s="1">
        <v>1468048</v>
      </c>
      <c r="I156" s="4">
        <v>367012</v>
      </c>
      <c r="J156" s="4">
        <v>15000</v>
      </c>
      <c r="K156" s="1">
        <v>352012</v>
      </c>
      <c r="L156" s="4">
        <v>15000</v>
      </c>
      <c r="M156" s="4">
        <v>15000</v>
      </c>
      <c r="N156" s="1">
        <v>322012</v>
      </c>
      <c r="O156" s="1">
        <v>13417.166666666666</v>
      </c>
    </row>
    <row r="157" spans="1:15" x14ac:dyDescent="0.25">
      <c r="A157" s="3" t="s">
        <v>199</v>
      </c>
      <c r="B157" s="10">
        <v>90</v>
      </c>
      <c r="C157" s="3">
        <v>38</v>
      </c>
      <c r="D157" s="1">
        <v>1654600</v>
      </c>
      <c r="E157" s="4">
        <v>165460</v>
      </c>
      <c r="F157" s="4">
        <v>15000</v>
      </c>
      <c r="G157" s="1">
        <v>1835060</v>
      </c>
      <c r="H157" s="1">
        <v>1468048</v>
      </c>
      <c r="I157" s="4">
        <v>367012</v>
      </c>
      <c r="J157" s="4">
        <v>15000</v>
      </c>
      <c r="K157" s="1">
        <v>352012</v>
      </c>
      <c r="L157" s="4">
        <v>15000</v>
      </c>
      <c r="M157" s="4">
        <v>15000</v>
      </c>
      <c r="N157" s="1">
        <v>322012</v>
      </c>
      <c r="O157" s="1">
        <v>13417.166666666666</v>
      </c>
    </row>
    <row r="158" spans="1:15" x14ac:dyDescent="0.25">
      <c r="A158" s="2" t="s">
        <v>200</v>
      </c>
      <c r="B158" s="10">
        <v>90</v>
      </c>
      <c r="C158" s="2">
        <v>38</v>
      </c>
      <c r="D158" s="1">
        <v>1654600</v>
      </c>
      <c r="E158" s="4">
        <v>165460</v>
      </c>
      <c r="F158" s="4">
        <v>15000</v>
      </c>
      <c r="G158" s="1">
        <v>1835060</v>
      </c>
      <c r="H158" s="1">
        <v>1468048</v>
      </c>
      <c r="I158" s="4">
        <v>367012</v>
      </c>
      <c r="J158" s="4">
        <v>15000</v>
      </c>
      <c r="K158" s="1">
        <v>352012</v>
      </c>
      <c r="L158" s="4">
        <v>15000</v>
      </c>
      <c r="M158" s="4">
        <v>15000</v>
      </c>
      <c r="N158" s="1">
        <v>322012</v>
      </c>
      <c r="O158" s="1">
        <v>13417.166666666666</v>
      </c>
    </row>
    <row r="159" spans="1:15" x14ac:dyDescent="0.25">
      <c r="A159" s="3" t="s">
        <v>201</v>
      </c>
      <c r="B159" s="10">
        <v>90</v>
      </c>
      <c r="C159" s="3">
        <v>38</v>
      </c>
      <c r="D159" s="1">
        <v>1654600</v>
      </c>
      <c r="E159" s="4">
        <v>165460</v>
      </c>
      <c r="F159" s="4">
        <v>15000</v>
      </c>
      <c r="G159" s="1">
        <v>1835060</v>
      </c>
      <c r="H159" s="1">
        <v>1468048</v>
      </c>
      <c r="I159" s="4">
        <v>367012</v>
      </c>
      <c r="J159" s="4">
        <v>15000</v>
      </c>
      <c r="K159" s="1">
        <v>352012</v>
      </c>
      <c r="L159" s="4">
        <v>15000</v>
      </c>
      <c r="M159" s="4">
        <v>15000</v>
      </c>
      <c r="N159" s="1">
        <v>322012</v>
      </c>
      <c r="O159" s="1">
        <v>13417.166666666666</v>
      </c>
    </row>
    <row r="160" spans="1:15" x14ac:dyDescent="0.25">
      <c r="A160" s="2" t="s">
        <v>202</v>
      </c>
      <c r="B160" s="10">
        <v>96</v>
      </c>
      <c r="C160" s="2">
        <v>38</v>
      </c>
      <c r="D160" s="1">
        <v>1736200</v>
      </c>
      <c r="E160" s="4">
        <v>173620</v>
      </c>
      <c r="F160" s="4">
        <v>15000</v>
      </c>
      <c r="G160" s="1">
        <v>1924820</v>
      </c>
      <c r="H160" s="1">
        <v>1539856</v>
      </c>
      <c r="I160" s="4">
        <v>384964</v>
      </c>
      <c r="J160" s="4">
        <v>15000</v>
      </c>
      <c r="K160" s="1">
        <v>369964</v>
      </c>
      <c r="L160" s="4">
        <v>15000</v>
      </c>
      <c r="M160" s="4">
        <v>15000</v>
      </c>
      <c r="N160" s="1">
        <v>339964</v>
      </c>
      <c r="O160" s="1">
        <v>14165.166666666666</v>
      </c>
    </row>
    <row r="161" spans="1:15" x14ac:dyDescent="0.25">
      <c r="A161" s="3" t="s">
        <v>203</v>
      </c>
      <c r="B161" s="10">
        <v>89</v>
      </c>
      <c r="C161" s="3">
        <v>38</v>
      </c>
      <c r="D161" s="1">
        <v>1645800</v>
      </c>
      <c r="E161" s="4">
        <v>164580</v>
      </c>
      <c r="F161" s="4">
        <v>15000</v>
      </c>
      <c r="G161" s="1">
        <v>1825380</v>
      </c>
      <c r="H161" s="1">
        <v>1460304</v>
      </c>
      <c r="I161" s="4">
        <v>365076</v>
      </c>
      <c r="J161" s="4">
        <v>15000</v>
      </c>
      <c r="K161" s="1">
        <v>350076</v>
      </c>
      <c r="L161" s="4">
        <v>15000</v>
      </c>
      <c r="M161" s="4">
        <v>15000</v>
      </c>
      <c r="N161" s="1">
        <v>320076</v>
      </c>
      <c r="O161" s="1">
        <v>13336.5</v>
      </c>
    </row>
    <row r="162" spans="1:15" x14ac:dyDescent="0.25">
      <c r="A162" s="2" t="s">
        <v>204</v>
      </c>
      <c r="B162" s="10">
        <v>84</v>
      </c>
      <c r="C162" s="2">
        <v>38</v>
      </c>
      <c r="D162" s="1">
        <v>1601800</v>
      </c>
      <c r="E162" s="4">
        <v>160180</v>
      </c>
      <c r="F162" s="4">
        <v>15000</v>
      </c>
      <c r="G162" s="1">
        <v>1776980</v>
      </c>
      <c r="H162" s="1">
        <v>1421584</v>
      </c>
      <c r="I162" s="4">
        <v>355396</v>
      </c>
      <c r="J162" s="4">
        <v>15000</v>
      </c>
      <c r="K162" s="1">
        <v>340396</v>
      </c>
      <c r="L162" s="4">
        <v>15000</v>
      </c>
      <c r="M162" s="4">
        <v>15000</v>
      </c>
      <c r="N162" s="1">
        <v>310396</v>
      </c>
      <c r="O162" s="1">
        <v>12933.166666666666</v>
      </c>
    </row>
    <row r="163" spans="1:15" x14ac:dyDescent="0.25">
      <c r="A163" s="3" t="s">
        <v>205</v>
      </c>
      <c r="B163" s="10">
        <v>100</v>
      </c>
      <c r="C163" s="3">
        <v>38</v>
      </c>
      <c r="D163" s="1">
        <v>1762600</v>
      </c>
      <c r="E163" s="4">
        <v>176260</v>
      </c>
      <c r="F163" s="4">
        <v>15000</v>
      </c>
      <c r="G163" s="1">
        <v>1953860</v>
      </c>
      <c r="H163" s="1">
        <v>1563088</v>
      </c>
      <c r="I163" s="4">
        <v>390772</v>
      </c>
      <c r="J163" s="4">
        <v>15000</v>
      </c>
      <c r="K163" s="1">
        <v>375772</v>
      </c>
      <c r="L163" s="4">
        <v>15000</v>
      </c>
      <c r="M163" s="4">
        <v>15000</v>
      </c>
      <c r="N163" s="1">
        <v>345772</v>
      </c>
      <c r="O163" s="1">
        <v>14407.166666666666</v>
      </c>
    </row>
    <row r="164" spans="1:15" x14ac:dyDescent="0.25">
      <c r="A164" s="2" t="s">
        <v>206</v>
      </c>
      <c r="B164" s="10">
        <v>84</v>
      </c>
      <c r="C164" s="2">
        <v>38</v>
      </c>
      <c r="D164" s="1">
        <v>1601800</v>
      </c>
      <c r="E164" s="4">
        <v>160180</v>
      </c>
      <c r="F164" s="4">
        <v>15000</v>
      </c>
      <c r="G164" s="1">
        <v>1776980</v>
      </c>
      <c r="H164" s="1">
        <v>1421584</v>
      </c>
      <c r="I164" s="4">
        <v>355396</v>
      </c>
      <c r="J164" s="4">
        <v>15000</v>
      </c>
      <c r="K164" s="1">
        <v>340396</v>
      </c>
      <c r="L164" s="4">
        <v>15000</v>
      </c>
      <c r="M164" s="4">
        <v>15000</v>
      </c>
      <c r="N164" s="1">
        <v>310396</v>
      </c>
      <c r="O164" s="1">
        <v>12933.166666666666</v>
      </c>
    </row>
    <row r="165" spans="1:15" x14ac:dyDescent="0.25">
      <c r="A165" s="3" t="s">
        <v>207</v>
      </c>
      <c r="B165" s="10">
        <v>84</v>
      </c>
      <c r="C165" s="3">
        <v>38</v>
      </c>
      <c r="D165" s="1">
        <v>1601800</v>
      </c>
      <c r="E165" s="4">
        <v>160180</v>
      </c>
      <c r="F165" s="4">
        <v>15000</v>
      </c>
      <c r="G165" s="1">
        <v>1776980</v>
      </c>
      <c r="H165" s="1">
        <v>1421584</v>
      </c>
      <c r="I165" s="4">
        <v>355396</v>
      </c>
      <c r="J165" s="4">
        <v>15000</v>
      </c>
      <c r="K165" s="1">
        <v>340396</v>
      </c>
      <c r="L165" s="4">
        <v>15000</v>
      </c>
      <c r="M165" s="4">
        <v>15000</v>
      </c>
      <c r="N165" s="1">
        <v>310396</v>
      </c>
      <c r="O165" s="1">
        <v>12933.166666666666</v>
      </c>
    </row>
    <row r="166" spans="1:15" x14ac:dyDescent="0.25">
      <c r="A166" s="2" t="s">
        <v>208</v>
      </c>
      <c r="B166" s="10">
        <v>105</v>
      </c>
      <c r="C166" s="2">
        <v>38</v>
      </c>
      <c r="D166" s="1">
        <v>1860100</v>
      </c>
      <c r="E166" s="4">
        <v>186010</v>
      </c>
      <c r="F166" s="4">
        <v>15000</v>
      </c>
      <c r="G166" s="1">
        <v>2061110</v>
      </c>
      <c r="H166" s="1">
        <v>1648888</v>
      </c>
      <c r="I166" s="4">
        <v>412222</v>
      </c>
      <c r="J166" s="4">
        <v>15000</v>
      </c>
      <c r="K166" s="1">
        <v>397222</v>
      </c>
      <c r="L166" s="4">
        <v>15000</v>
      </c>
      <c r="M166" s="4">
        <v>15000</v>
      </c>
      <c r="N166" s="1">
        <v>367222</v>
      </c>
      <c r="O166" s="1">
        <v>15300.916666666666</v>
      </c>
    </row>
    <row r="167" spans="1:15" x14ac:dyDescent="0.25">
      <c r="A167" s="3" t="s">
        <v>209</v>
      </c>
      <c r="B167" s="10">
        <v>84</v>
      </c>
      <c r="C167" s="3">
        <v>38</v>
      </c>
      <c r="D167" s="1">
        <v>1660600</v>
      </c>
      <c r="E167" s="4">
        <v>166060</v>
      </c>
      <c r="F167" s="4">
        <v>15000</v>
      </c>
      <c r="G167" s="1">
        <v>1841660</v>
      </c>
      <c r="H167" s="1">
        <v>1473328</v>
      </c>
      <c r="I167" s="4">
        <v>368332</v>
      </c>
      <c r="J167" s="4">
        <v>15000</v>
      </c>
      <c r="K167" s="1">
        <v>353332</v>
      </c>
      <c r="L167" s="4">
        <v>15000</v>
      </c>
      <c r="M167" s="4">
        <v>15000</v>
      </c>
      <c r="N167" s="1">
        <v>323332</v>
      </c>
      <c r="O167" s="1">
        <v>13472.166666666666</v>
      </c>
    </row>
    <row r="168" spans="1:15" x14ac:dyDescent="0.25">
      <c r="A168" s="2" t="s">
        <v>210</v>
      </c>
      <c r="B168" s="10">
        <v>84</v>
      </c>
      <c r="C168" s="2">
        <v>38</v>
      </c>
      <c r="D168" s="1">
        <v>1660600</v>
      </c>
      <c r="E168" s="4">
        <v>166060</v>
      </c>
      <c r="F168" s="4">
        <v>15000</v>
      </c>
      <c r="G168" s="1">
        <v>1841660</v>
      </c>
      <c r="H168" s="1">
        <v>1473328</v>
      </c>
      <c r="I168" s="4">
        <v>368332</v>
      </c>
      <c r="J168" s="4">
        <v>15000</v>
      </c>
      <c r="K168" s="1">
        <v>353332</v>
      </c>
      <c r="L168" s="4">
        <v>15000</v>
      </c>
      <c r="M168" s="4">
        <v>15000</v>
      </c>
      <c r="N168" s="1">
        <v>323332</v>
      </c>
      <c r="O168" s="1">
        <v>13472.166666666666</v>
      </c>
    </row>
    <row r="169" spans="1:15" x14ac:dyDescent="0.25">
      <c r="A169" s="3" t="s">
        <v>211</v>
      </c>
      <c r="B169" s="10">
        <v>84</v>
      </c>
      <c r="C169" s="3">
        <v>38</v>
      </c>
      <c r="D169" s="1">
        <v>1660600</v>
      </c>
      <c r="E169" s="4">
        <v>166060</v>
      </c>
      <c r="F169" s="4">
        <v>15000</v>
      </c>
      <c r="G169" s="1">
        <v>1841660</v>
      </c>
      <c r="H169" s="1">
        <v>1473328</v>
      </c>
      <c r="I169" s="4">
        <v>368332</v>
      </c>
      <c r="J169" s="4">
        <v>15000</v>
      </c>
      <c r="K169" s="1">
        <v>353332</v>
      </c>
      <c r="L169" s="4">
        <v>15000</v>
      </c>
      <c r="M169" s="4">
        <v>15000</v>
      </c>
      <c r="N169" s="1">
        <v>323332</v>
      </c>
      <c r="O169" s="1">
        <v>13472.166666666666</v>
      </c>
    </row>
    <row r="170" spans="1:15" x14ac:dyDescent="0.25">
      <c r="A170" s="2" t="s">
        <v>212</v>
      </c>
      <c r="B170" s="10">
        <v>92</v>
      </c>
      <c r="C170" s="2">
        <v>38</v>
      </c>
      <c r="D170" s="1">
        <v>1745800</v>
      </c>
      <c r="E170" s="4">
        <v>174580</v>
      </c>
      <c r="F170" s="4">
        <v>15000</v>
      </c>
      <c r="G170" s="1">
        <v>1935380</v>
      </c>
      <c r="H170" s="1">
        <v>1548304</v>
      </c>
      <c r="I170" s="4">
        <v>387076</v>
      </c>
      <c r="J170" s="4">
        <v>15000</v>
      </c>
      <c r="K170" s="1">
        <v>372076</v>
      </c>
      <c r="L170" s="4">
        <v>15000</v>
      </c>
      <c r="M170" s="4">
        <v>15000</v>
      </c>
      <c r="N170" s="1">
        <v>342076</v>
      </c>
      <c r="O170" s="1">
        <v>14253.166666666666</v>
      </c>
    </row>
    <row r="171" spans="1:15" x14ac:dyDescent="0.25">
      <c r="A171" s="3" t="s">
        <v>213</v>
      </c>
      <c r="B171" s="10">
        <v>84</v>
      </c>
      <c r="C171" s="3">
        <v>38</v>
      </c>
      <c r="D171" s="1">
        <v>1660600</v>
      </c>
      <c r="E171" s="4">
        <v>166060</v>
      </c>
      <c r="F171" s="4">
        <v>15000</v>
      </c>
      <c r="G171" s="1">
        <v>1841660</v>
      </c>
      <c r="H171" s="1">
        <v>1473328</v>
      </c>
      <c r="I171" s="4">
        <v>368332</v>
      </c>
      <c r="J171" s="4">
        <v>15000</v>
      </c>
      <c r="K171" s="1">
        <v>353332</v>
      </c>
      <c r="L171" s="4">
        <v>15000</v>
      </c>
      <c r="M171" s="4">
        <v>15000</v>
      </c>
      <c r="N171" s="1">
        <v>323332</v>
      </c>
      <c r="O171" s="1">
        <v>13472.166666666666</v>
      </c>
    </row>
    <row r="172" spans="1:15" x14ac:dyDescent="0.25">
      <c r="A172" s="2" t="s">
        <v>214</v>
      </c>
      <c r="B172" s="10">
        <v>84</v>
      </c>
      <c r="C172" s="2">
        <v>38</v>
      </c>
      <c r="D172" s="1">
        <v>1660600</v>
      </c>
      <c r="E172" s="4">
        <v>166060</v>
      </c>
      <c r="F172" s="4">
        <v>15000</v>
      </c>
      <c r="G172" s="1">
        <v>1841660</v>
      </c>
      <c r="H172" s="1">
        <v>1473328</v>
      </c>
      <c r="I172" s="4">
        <v>368332</v>
      </c>
      <c r="J172" s="4">
        <v>15000</v>
      </c>
      <c r="K172" s="1">
        <v>353332</v>
      </c>
      <c r="L172" s="4">
        <v>15000</v>
      </c>
      <c r="M172" s="4">
        <v>15000</v>
      </c>
      <c r="N172" s="1">
        <v>323332</v>
      </c>
      <c r="O172" s="1">
        <v>13472.166666666666</v>
      </c>
    </row>
    <row r="173" spans="1:15" x14ac:dyDescent="0.25">
      <c r="A173" s="27" t="s">
        <v>0</v>
      </c>
      <c r="B173" s="10" t="s">
        <v>277</v>
      </c>
      <c r="C173" s="2" t="s">
        <v>295</v>
      </c>
      <c r="D173" s="32">
        <v>0</v>
      </c>
      <c r="E173" s="33">
        <v>0</v>
      </c>
      <c r="F173" s="33">
        <v>0</v>
      </c>
      <c r="G173" s="32">
        <v>0</v>
      </c>
      <c r="H173" s="29">
        <v>0</v>
      </c>
      <c r="I173" s="33">
        <v>0</v>
      </c>
      <c r="J173" s="33">
        <v>0</v>
      </c>
      <c r="K173" s="32">
        <v>0</v>
      </c>
      <c r="L173" s="33"/>
      <c r="M173" s="33"/>
      <c r="N173" s="32"/>
      <c r="O173" s="34">
        <v>0</v>
      </c>
    </row>
    <row r="174" spans="1:15" x14ac:dyDescent="0.25">
      <c r="A174" s="27" t="s">
        <v>1</v>
      </c>
      <c r="B174" s="10" t="s">
        <v>277</v>
      </c>
      <c r="C174" s="2" t="s">
        <v>295</v>
      </c>
      <c r="D174" s="29">
        <v>0</v>
      </c>
      <c r="E174" s="30">
        <v>0</v>
      </c>
      <c r="F174" s="30">
        <v>0</v>
      </c>
      <c r="G174" s="29">
        <v>0</v>
      </c>
      <c r="H174" s="29">
        <v>0</v>
      </c>
      <c r="I174" s="30">
        <v>0</v>
      </c>
      <c r="J174" s="30">
        <v>0</v>
      </c>
      <c r="K174" s="29">
        <v>0</v>
      </c>
      <c r="L174" s="30"/>
      <c r="M174" s="30"/>
      <c r="N174" s="29"/>
      <c r="O174" s="31">
        <v>0</v>
      </c>
    </row>
    <row r="175" spans="1:15" x14ac:dyDescent="0.25">
      <c r="A175" s="27" t="s">
        <v>2</v>
      </c>
      <c r="B175" s="10" t="s">
        <v>277</v>
      </c>
      <c r="C175" s="2" t="s">
        <v>295</v>
      </c>
      <c r="D175" s="32">
        <v>0</v>
      </c>
      <c r="E175" s="33">
        <v>0</v>
      </c>
      <c r="F175" s="33">
        <v>0</v>
      </c>
      <c r="G175" s="32">
        <v>0</v>
      </c>
      <c r="H175" s="29">
        <v>0</v>
      </c>
      <c r="I175" s="33">
        <v>0</v>
      </c>
      <c r="J175" s="33">
        <v>0</v>
      </c>
      <c r="K175" s="32">
        <v>0</v>
      </c>
      <c r="L175" s="33"/>
      <c r="M175" s="33"/>
      <c r="N175" s="32"/>
      <c r="O175" s="34">
        <v>0</v>
      </c>
    </row>
    <row r="176" spans="1:15" x14ac:dyDescent="0.25">
      <c r="A176" s="27" t="s">
        <v>3</v>
      </c>
      <c r="B176" s="10" t="s">
        <v>277</v>
      </c>
      <c r="C176" s="2" t="s">
        <v>295</v>
      </c>
      <c r="D176" s="29">
        <v>0</v>
      </c>
      <c r="E176" s="30">
        <v>0</v>
      </c>
      <c r="F176" s="30">
        <v>0</v>
      </c>
      <c r="G176" s="29">
        <v>0</v>
      </c>
      <c r="H176" s="29">
        <v>0</v>
      </c>
      <c r="I176" s="30">
        <v>0</v>
      </c>
      <c r="J176" s="30">
        <v>0</v>
      </c>
      <c r="K176" s="29">
        <v>0</v>
      </c>
      <c r="L176" s="30"/>
      <c r="M176" s="30"/>
      <c r="N176" s="29"/>
      <c r="O176" s="31">
        <v>0</v>
      </c>
    </row>
    <row r="177" spans="1:15" x14ac:dyDescent="0.25">
      <c r="A177" s="27" t="s">
        <v>4</v>
      </c>
      <c r="B177" s="10" t="s">
        <v>277</v>
      </c>
      <c r="C177" s="2" t="s">
        <v>295</v>
      </c>
      <c r="D177" s="32">
        <v>0</v>
      </c>
      <c r="E177" s="33">
        <v>0</v>
      </c>
      <c r="F177" s="33">
        <v>0</v>
      </c>
      <c r="G177" s="32">
        <v>0</v>
      </c>
      <c r="H177" s="29">
        <v>0</v>
      </c>
      <c r="I177" s="33">
        <v>0</v>
      </c>
      <c r="J177" s="33">
        <v>0</v>
      </c>
      <c r="K177" s="32">
        <v>0</v>
      </c>
      <c r="L177" s="33"/>
      <c r="M177" s="33"/>
      <c r="N177" s="32"/>
      <c r="O177" s="34">
        <v>0</v>
      </c>
    </row>
    <row r="178" spans="1:15" x14ac:dyDescent="0.25">
      <c r="A178" s="27" t="s">
        <v>5</v>
      </c>
      <c r="B178" s="10" t="s">
        <v>277</v>
      </c>
      <c r="C178" s="2" t="s">
        <v>295</v>
      </c>
      <c r="D178" s="29">
        <v>0</v>
      </c>
      <c r="E178" s="30">
        <v>0</v>
      </c>
      <c r="F178" s="30">
        <v>0</v>
      </c>
      <c r="G178" s="29">
        <v>0</v>
      </c>
      <c r="H178" s="29">
        <v>0</v>
      </c>
      <c r="I178" s="30">
        <v>0</v>
      </c>
      <c r="J178" s="30">
        <v>0</v>
      </c>
      <c r="K178" s="29">
        <v>0</v>
      </c>
      <c r="L178" s="30"/>
      <c r="M178" s="30"/>
      <c r="N178" s="29"/>
      <c r="O178" s="31">
        <v>0</v>
      </c>
    </row>
    <row r="179" spans="1:15" x14ac:dyDescent="0.25">
      <c r="A179" s="27" t="s">
        <v>6</v>
      </c>
      <c r="B179" s="10" t="s">
        <v>277</v>
      </c>
      <c r="C179" s="2" t="s">
        <v>295</v>
      </c>
      <c r="D179" s="32">
        <v>0</v>
      </c>
      <c r="E179" s="33">
        <v>0</v>
      </c>
      <c r="F179" s="33">
        <v>0</v>
      </c>
      <c r="G179" s="32">
        <v>0</v>
      </c>
      <c r="H179" s="29">
        <v>0</v>
      </c>
      <c r="I179" s="33">
        <v>0</v>
      </c>
      <c r="J179" s="33">
        <v>0</v>
      </c>
      <c r="K179" s="32">
        <v>0</v>
      </c>
      <c r="L179" s="33"/>
      <c r="M179" s="33"/>
      <c r="N179" s="32"/>
      <c r="O179" s="34">
        <v>0</v>
      </c>
    </row>
    <row r="180" spans="1:15" x14ac:dyDescent="0.25">
      <c r="A180" s="27" t="s">
        <v>7</v>
      </c>
      <c r="B180" s="10" t="s">
        <v>277</v>
      </c>
      <c r="C180" s="2" t="s">
        <v>295</v>
      </c>
      <c r="D180" s="29">
        <v>0</v>
      </c>
      <c r="E180" s="30">
        <v>0</v>
      </c>
      <c r="F180" s="30">
        <v>0</v>
      </c>
      <c r="G180" s="29">
        <v>0</v>
      </c>
      <c r="H180" s="29">
        <v>0</v>
      </c>
      <c r="I180" s="30">
        <v>0</v>
      </c>
      <c r="J180" s="30">
        <v>0</v>
      </c>
      <c r="K180" s="29">
        <v>0</v>
      </c>
      <c r="L180" s="30"/>
      <c r="M180" s="30"/>
      <c r="N180" s="29"/>
      <c r="O180" s="31">
        <v>0</v>
      </c>
    </row>
    <row r="181" spans="1:15" x14ac:dyDescent="0.25">
      <c r="A181" s="27" t="s">
        <v>8</v>
      </c>
      <c r="B181" s="10" t="s">
        <v>277</v>
      </c>
      <c r="C181" s="2" t="s">
        <v>295</v>
      </c>
      <c r="D181" s="32">
        <v>0</v>
      </c>
      <c r="E181" s="33">
        <v>0</v>
      </c>
      <c r="F181" s="33">
        <v>0</v>
      </c>
      <c r="G181" s="32">
        <v>0</v>
      </c>
      <c r="H181" s="29">
        <v>0</v>
      </c>
      <c r="I181" s="33">
        <v>0</v>
      </c>
      <c r="J181" s="33">
        <v>0</v>
      </c>
      <c r="K181" s="32">
        <v>0</v>
      </c>
      <c r="L181" s="33"/>
      <c r="M181" s="33"/>
      <c r="N181" s="32"/>
      <c r="O181" s="34">
        <v>0</v>
      </c>
    </row>
    <row r="182" spans="1:15" x14ac:dyDescent="0.25">
      <c r="A182" s="27" t="s">
        <v>9</v>
      </c>
      <c r="B182" s="10" t="s">
        <v>277</v>
      </c>
      <c r="C182" s="2" t="s">
        <v>295</v>
      </c>
      <c r="D182" s="29">
        <v>0</v>
      </c>
      <c r="E182" s="30">
        <v>0</v>
      </c>
      <c r="F182" s="30">
        <v>0</v>
      </c>
      <c r="G182" s="29">
        <v>0</v>
      </c>
      <c r="H182" s="29">
        <v>0</v>
      </c>
      <c r="I182" s="30">
        <v>0</v>
      </c>
      <c r="J182" s="30">
        <v>0</v>
      </c>
      <c r="K182" s="29">
        <v>0</v>
      </c>
      <c r="L182" s="30"/>
      <c r="M182" s="30"/>
      <c r="N182" s="29"/>
      <c r="O182" s="31">
        <v>0</v>
      </c>
    </row>
    <row r="183" spans="1:15" x14ac:dyDescent="0.25">
      <c r="A183" s="27" t="s">
        <v>10</v>
      </c>
      <c r="B183" s="10" t="s">
        <v>277</v>
      </c>
      <c r="C183" s="2" t="s">
        <v>295</v>
      </c>
      <c r="D183" s="32">
        <v>0</v>
      </c>
      <c r="E183" s="33">
        <v>0</v>
      </c>
      <c r="F183" s="33">
        <v>0</v>
      </c>
      <c r="G183" s="32">
        <v>0</v>
      </c>
      <c r="H183" s="29">
        <v>0</v>
      </c>
      <c r="I183" s="33">
        <v>0</v>
      </c>
      <c r="J183" s="33">
        <v>0</v>
      </c>
      <c r="K183" s="32">
        <v>0</v>
      </c>
      <c r="L183" s="33"/>
      <c r="M183" s="33"/>
      <c r="N183" s="32"/>
      <c r="O183" s="34">
        <v>0</v>
      </c>
    </row>
    <row r="184" spans="1:15" x14ac:dyDescent="0.25">
      <c r="A184" s="27" t="s">
        <v>11</v>
      </c>
      <c r="B184" s="10" t="s">
        <v>278</v>
      </c>
      <c r="C184" s="2" t="s">
        <v>295</v>
      </c>
      <c r="D184" s="29">
        <v>0</v>
      </c>
      <c r="E184" s="30">
        <v>0</v>
      </c>
      <c r="F184" s="30">
        <v>0</v>
      </c>
      <c r="G184" s="29">
        <v>0</v>
      </c>
      <c r="H184" s="29">
        <v>0</v>
      </c>
      <c r="I184" s="30">
        <v>0</v>
      </c>
      <c r="J184" s="30">
        <v>0</v>
      </c>
      <c r="K184" s="29">
        <v>0</v>
      </c>
      <c r="L184" s="30"/>
      <c r="M184" s="30"/>
      <c r="N184" s="29"/>
      <c r="O184" s="31">
        <v>0</v>
      </c>
    </row>
    <row r="185" spans="1:15" x14ac:dyDescent="0.25">
      <c r="A185" s="27" t="s">
        <v>12</v>
      </c>
      <c r="B185" s="10" t="s">
        <v>279</v>
      </c>
      <c r="C185" s="2" t="s">
        <v>295</v>
      </c>
      <c r="D185" s="32">
        <v>0</v>
      </c>
      <c r="E185" s="33">
        <v>0</v>
      </c>
      <c r="F185" s="33">
        <v>0</v>
      </c>
      <c r="G185" s="32">
        <v>0</v>
      </c>
      <c r="H185" s="29">
        <v>0</v>
      </c>
      <c r="I185" s="33">
        <v>0</v>
      </c>
      <c r="J185" s="33">
        <v>0</v>
      </c>
      <c r="K185" s="32">
        <v>0</v>
      </c>
      <c r="L185" s="33"/>
      <c r="M185" s="33"/>
      <c r="N185" s="32"/>
      <c r="O185" s="34">
        <v>0</v>
      </c>
    </row>
    <row r="186" spans="1:15" x14ac:dyDescent="0.25">
      <c r="A186" s="27" t="s">
        <v>13</v>
      </c>
      <c r="B186" s="10" t="s">
        <v>279</v>
      </c>
      <c r="C186" s="2" t="s">
        <v>295</v>
      </c>
      <c r="D186" s="29">
        <v>0</v>
      </c>
      <c r="E186" s="30">
        <v>0</v>
      </c>
      <c r="F186" s="30">
        <v>0</v>
      </c>
      <c r="G186" s="29">
        <v>0</v>
      </c>
      <c r="H186" s="29">
        <v>0</v>
      </c>
      <c r="I186" s="30">
        <v>0</v>
      </c>
      <c r="J186" s="30">
        <v>0</v>
      </c>
      <c r="K186" s="29">
        <v>0</v>
      </c>
      <c r="L186" s="30"/>
      <c r="M186" s="30"/>
      <c r="N186" s="29"/>
      <c r="O186" s="31">
        <v>0</v>
      </c>
    </row>
    <row r="187" spans="1:15" x14ac:dyDescent="0.25">
      <c r="A187" s="27" t="s">
        <v>14</v>
      </c>
      <c r="B187" s="10" t="s">
        <v>279</v>
      </c>
      <c r="C187" s="2" t="s">
        <v>295</v>
      </c>
      <c r="D187" s="32">
        <v>0</v>
      </c>
      <c r="E187" s="33">
        <v>0</v>
      </c>
      <c r="F187" s="33">
        <v>0</v>
      </c>
      <c r="G187" s="32">
        <v>0</v>
      </c>
      <c r="H187" s="29">
        <v>0</v>
      </c>
      <c r="I187" s="33">
        <v>0</v>
      </c>
      <c r="J187" s="33">
        <v>0</v>
      </c>
      <c r="K187" s="32">
        <v>0</v>
      </c>
      <c r="L187" s="33"/>
      <c r="M187" s="33"/>
      <c r="N187" s="32"/>
      <c r="O187" s="34">
        <v>0</v>
      </c>
    </row>
    <row r="188" spans="1:15" x14ac:dyDescent="0.25">
      <c r="A188" s="27" t="s">
        <v>15</v>
      </c>
      <c r="B188" s="10" t="s">
        <v>279</v>
      </c>
      <c r="C188" s="2" t="s">
        <v>295</v>
      </c>
      <c r="D188" s="29">
        <v>0</v>
      </c>
      <c r="E188" s="30">
        <v>0</v>
      </c>
      <c r="F188" s="30">
        <v>0</v>
      </c>
      <c r="G188" s="29">
        <v>0</v>
      </c>
      <c r="H188" s="29">
        <v>0</v>
      </c>
      <c r="I188" s="30">
        <v>0</v>
      </c>
      <c r="J188" s="30">
        <v>0</v>
      </c>
      <c r="K188" s="29">
        <v>0</v>
      </c>
      <c r="L188" s="30"/>
      <c r="M188" s="30"/>
      <c r="N188" s="29"/>
      <c r="O188" s="31">
        <v>0</v>
      </c>
    </row>
    <row r="189" spans="1:15" x14ac:dyDescent="0.25">
      <c r="A189" s="27" t="s">
        <v>16</v>
      </c>
      <c r="B189" s="10" t="s">
        <v>279</v>
      </c>
      <c r="C189" s="2" t="s">
        <v>295</v>
      </c>
      <c r="D189" s="32">
        <v>0</v>
      </c>
      <c r="E189" s="33">
        <v>0</v>
      </c>
      <c r="F189" s="33">
        <v>0</v>
      </c>
      <c r="G189" s="32">
        <v>0</v>
      </c>
      <c r="H189" s="29">
        <v>0</v>
      </c>
      <c r="I189" s="33">
        <v>0</v>
      </c>
      <c r="J189" s="33">
        <v>0</v>
      </c>
      <c r="K189" s="32">
        <v>0</v>
      </c>
      <c r="L189" s="33"/>
      <c r="M189" s="33"/>
      <c r="N189" s="32"/>
      <c r="O189" s="34">
        <v>0</v>
      </c>
    </row>
    <row r="190" spans="1:15" x14ac:dyDescent="0.25">
      <c r="A190" s="27" t="s">
        <v>17</v>
      </c>
      <c r="B190" s="10" t="s">
        <v>279</v>
      </c>
      <c r="C190" s="2" t="s">
        <v>295</v>
      </c>
      <c r="D190" s="29">
        <v>0</v>
      </c>
      <c r="E190" s="30">
        <v>0</v>
      </c>
      <c r="F190" s="30">
        <v>0</v>
      </c>
      <c r="G190" s="29">
        <v>0</v>
      </c>
      <c r="H190" s="29">
        <v>0</v>
      </c>
      <c r="I190" s="30">
        <v>0</v>
      </c>
      <c r="J190" s="30">
        <v>0</v>
      </c>
      <c r="K190" s="29">
        <v>0</v>
      </c>
      <c r="L190" s="30"/>
      <c r="M190" s="30"/>
      <c r="N190" s="29"/>
      <c r="O190" s="31">
        <v>0</v>
      </c>
    </row>
    <row r="191" spans="1:15" x14ac:dyDescent="0.25">
      <c r="A191" s="27" t="s">
        <v>18</v>
      </c>
      <c r="B191" s="10" t="s">
        <v>279</v>
      </c>
      <c r="C191" s="2" t="s">
        <v>295</v>
      </c>
      <c r="D191" s="32">
        <v>0</v>
      </c>
      <c r="E191" s="33">
        <v>0</v>
      </c>
      <c r="F191" s="33">
        <v>0</v>
      </c>
      <c r="G191" s="32">
        <v>0</v>
      </c>
      <c r="H191" s="29">
        <v>0</v>
      </c>
      <c r="I191" s="33">
        <v>0</v>
      </c>
      <c r="J191" s="33">
        <v>0</v>
      </c>
      <c r="K191" s="32">
        <v>0</v>
      </c>
      <c r="L191" s="33"/>
      <c r="M191" s="33"/>
      <c r="N191" s="32"/>
      <c r="O191" s="34">
        <v>0</v>
      </c>
    </row>
    <row r="192" spans="1:15" x14ac:dyDescent="0.25">
      <c r="A192" s="27" t="s">
        <v>19</v>
      </c>
      <c r="B192" s="10" t="s">
        <v>279</v>
      </c>
      <c r="C192" s="2" t="s">
        <v>295</v>
      </c>
      <c r="D192" s="29">
        <v>0</v>
      </c>
      <c r="E192" s="30">
        <v>0</v>
      </c>
      <c r="F192" s="30">
        <v>0</v>
      </c>
      <c r="G192" s="29">
        <v>0</v>
      </c>
      <c r="H192" s="29">
        <v>0</v>
      </c>
      <c r="I192" s="30">
        <v>0</v>
      </c>
      <c r="J192" s="30">
        <v>0</v>
      </c>
      <c r="K192" s="29">
        <v>0</v>
      </c>
      <c r="L192" s="30"/>
      <c r="M192" s="30"/>
      <c r="N192" s="29"/>
      <c r="O192" s="31">
        <v>0</v>
      </c>
    </row>
    <row r="193" spans="1:15" x14ac:dyDescent="0.25">
      <c r="A193" s="27" t="s">
        <v>20</v>
      </c>
      <c r="B193" s="10" t="s">
        <v>279</v>
      </c>
      <c r="C193" s="2" t="s">
        <v>295</v>
      </c>
      <c r="D193" s="32">
        <v>0</v>
      </c>
      <c r="E193" s="33">
        <v>0</v>
      </c>
      <c r="F193" s="33">
        <v>0</v>
      </c>
      <c r="G193" s="32">
        <v>0</v>
      </c>
      <c r="H193" s="29">
        <v>0</v>
      </c>
      <c r="I193" s="33">
        <v>0</v>
      </c>
      <c r="J193" s="33">
        <v>0</v>
      </c>
      <c r="K193" s="32">
        <v>0</v>
      </c>
      <c r="L193" s="33"/>
      <c r="M193" s="33"/>
      <c r="N193" s="32"/>
      <c r="O193" s="34">
        <v>0</v>
      </c>
    </row>
    <row r="194" spans="1:15" x14ac:dyDescent="0.25">
      <c r="A194" s="27" t="s">
        <v>21</v>
      </c>
      <c r="B194" s="10" t="s">
        <v>279</v>
      </c>
      <c r="C194" s="2" t="s">
        <v>295</v>
      </c>
      <c r="D194" s="29">
        <v>0</v>
      </c>
      <c r="E194" s="30">
        <v>0</v>
      </c>
      <c r="F194" s="30">
        <v>0</v>
      </c>
      <c r="G194" s="29">
        <v>0</v>
      </c>
      <c r="H194" s="29">
        <v>0</v>
      </c>
      <c r="I194" s="30">
        <v>0</v>
      </c>
      <c r="J194" s="30">
        <v>0</v>
      </c>
      <c r="K194" s="29">
        <v>0</v>
      </c>
      <c r="L194" s="30"/>
      <c r="M194" s="30"/>
      <c r="N194" s="29"/>
      <c r="O194" s="31">
        <v>0</v>
      </c>
    </row>
    <row r="195" spans="1:15" x14ac:dyDescent="0.25">
      <c r="A195" s="27" t="s">
        <v>22</v>
      </c>
      <c r="B195" s="10" t="s">
        <v>279</v>
      </c>
      <c r="C195" s="2" t="s">
        <v>295</v>
      </c>
      <c r="D195" s="32">
        <v>0</v>
      </c>
      <c r="E195" s="33">
        <v>0</v>
      </c>
      <c r="F195" s="33">
        <v>0</v>
      </c>
      <c r="G195" s="32">
        <v>0</v>
      </c>
      <c r="H195" s="29">
        <v>0</v>
      </c>
      <c r="I195" s="33">
        <v>0</v>
      </c>
      <c r="J195" s="33">
        <v>0</v>
      </c>
      <c r="K195" s="32">
        <v>0</v>
      </c>
      <c r="L195" s="33"/>
      <c r="M195" s="33"/>
      <c r="N195" s="32"/>
      <c r="O195" s="34">
        <v>0</v>
      </c>
    </row>
    <row r="196" spans="1:15" x14ac:dyDescent="0.25">
      <c r="A196" s="27" t="s">
        <v>23</v>
      </c>
      <c r="B196" s="10" t="s">
        <v>279</v>
      </c>
      <c r="C196" s="2" t="s">
        <v>295</v>
      </c>
      <c r="D196" s="29">
        <v>0</v>
      </c>
      <c r="E196" s="30">
        <v>0</v>
      </c>
      <c r="F196" s="30">
        <v>0</v>
      </c>
      <c r="G196" s="29">
        <v>0</v>
      </c>
      <c r="H196" s="29">
        <v>0</v>
      </c>
      <c r="I196" s="30">
        <v>0</v>
      </c>
      <c r="J196" s="30">
        <v>0</v>
      </c>
      <c r="K196" s="29">
        <v>0</v>
      </c>
      <c r="L196" s="30"/>
      <c r="M196" s="30"/>
      <c r="N196" s="29"/>
      <c r="O196" s="31">
        <v>0</v>
      </c>
    </row>
    <row r="197" spans="1:15" x14ac:dyDescent="0.25">
      <c r="A197" s="27" t="s">
        <v>24</v>
      </c>
      <c r="B197" s="10" t="s">
        <v>279</v>
      </c>
      <c r="C197" s="2" t="s">
        <v>295</v>
      </c>
      <c r="D197" s="32">
        <v>0</v>
      </c>
      <c r="E197" s="33">
        <v>0</v>
      </c>
      <c r="F197" s="33">
        <v>0</v>
      </c>
      <c r="G197" s="32">
        <v>0</v>
      </c>
      <c r="H197" s="29">
        <v>0</v>
      </c>
      <c r="I197" s="33">
        <v>0</v>
      </c>
      <c r="J197" s="33">
        <v>0</v>
      </c>
      <c r="K197" s="32">
        <v>0</v>
      </c>
      <c r="L197" s="33"/>
      <c r="M197" s="33"/>
      <c r="N197" s="32"/>
      <c r="O197" s="34">
        <v>0</v>
      </c>
    </row>
    <row r="198" spans="1:15" x14ac:dyDescent="0.25">
      <c r="A198" s="27" t="s">
        <v>25</v>
      </c>
      <c r="B198" s="10" t="s">
        <v>277</v>
      </c>
      <c r="C198" s="2" t="s">
        <v>295</v>
      </c>
      <c r="D198" s="29">
        <v>0</v>
      </c>
      <c r="E198" s="30">
        <v>0</v>
      </c>
      <c r="F198" s="30">
        <v>0</v>
      </c>
      <c r="G198" s="29">
        <v>0</v>
      </c>
      <c r="H198" s="29">
        <v>0</v>
      </c>
      <c r="I198" s="30">
        <v>0</v>
      </c>
      <c r="J198" s="30">
        <v>0</v>
      </c>
      <c r="K198" s="29">
        <v>0</v>
      </c>
      <c r="L198" s="30"/>
      <c r="M198" s="30"/>
      <c r="N198" s="29"/>
      <c r="O198" s="31">
        <v>0</v>
      </c>
    </row>
    <row r="199" spans="1:15" x14ac:dyDescent="0.25">
      <c r="A199" s="27" t="s">
        <v>26</v>
      </c>
      <c r="B199" s="10" t="s">
        <v>277</v>
      </c>
      <c r="C199" s="2" t="s">
        <v>295</v>
      </c>
      <c r="D199" s="32">
        <v>0</v>
      </c>
      <c r="E199" s="33">
        <v>0</v>
      </c>
      <c r="F199" s="33">
        <v>0</v>
      </c>
      <c r="G199" s="32">
        <v>0</v>
      </c>
      <c r="H199" s="29">
        <v>0</v>
      </c>
      <c r="I199" s="33">
        <v>0</v>
      </c>
      <c r="J199" s="33">
        <v>0</v>
      </c>
      <c r="K199" s="32">
        <v>0</v>
      </c>
      <c r="L199" s="33"/>
      <c r="M199" s="33"/>
      <c r="N199" s="32"/>
      <c r="O199" s="34">
        <v>0</v>
      </c>
    </row>
    <row r="200" spans="1:15" x14ac:dyDescent="0.25">
      <c r="A200" s="27" t="s">
        <v>27</v>
      </c>
      <c r="B200" s="10" t="s">
        <v>277</v>
      </c>
      <c r="C200" s="2" t="s">
        <v>295</v>
      </c>
      <c r="D200" s="29">
        <v>0</v>
      </c>
      <c r="E200" s="30">
        <v>0</v>
      </c>
      <c r="F200" s="30">
        <v>0</v>
      </c>
      <c r="G200" s="29">
        <v>0</v>
      </c>
      <c r="H200" s="29">
        <v>0</v>
      </c>
      <c r="I200" s="30">
        <v>0</v>
      </c>
      <c r="J200" s="30">
        <v>0</v>
      </c>
      <c r="K200" s="29">
        <v>0</v>
      </c>
      <c r="L200" s="30"/>
      <c r="M200" s="30"/>
      <c r="N200" s="29"/>
      <c r="O200" s="31">
        <v>0</v>
      </c>
    </row>
    <row r="201" spans="1:15" x14ac:dyDescent="0.25">
      <c r="A201" s="27" t="s">
        <v>28</v>
      </c>
      <c r="B201" s="10" t="s">
        <v>277</v>
      </c>
      <c r="C201" s="2" t="s">
        <v>295</v>
      </c>
      <c r="D201" s="32">
        <v>0</v>
      </c>
      <c r="E201" s="33">
        <v>0</v>
      </c>
      <c r="F201" s="33">
        <v>0</v>
      </c>
      <c r="G201" s="32">
        <v>0</v>
      </c>
      <c r="H201" s="29">
        <v>0</v>
      </c>
      <c r="I201" s="33">
        <v>0</v>
      </c>
      <c r="J201" s="33">
        <v>0</v>
      </c>
      <c r="K201" s="32">
        <v>0</v>
      </c>
      <c r="L201" s="33"/>
      <c r="M201" s="33"/>
      <c r="N201" s="32"/>
      <c r="O201" s="34">
        <v>0</v>
      </c>
    </row>
    <row r="202" spans="1:15" x14ac:dyDescent="0.25">
      <c r="A202" s="27" t="s">
        <v>29</v>
      </c>
      <c r="B202" s="10" t="s">
        <v>277</v>
      </c>
      <c r="C202" s="2" t="s">
        <v>295</v>
      </c>
      <c r="D202" s="29">
        <v>0</v>
      </c>
      <c r="E202" s="30">
        <v>0</v>
      </c>
      <c r="F202" s="30">
        <v>0</v>
      </c>
      <c r="G202" s="29">
        <v>0</v>
      </c>
      <c r="H202" s="29">
        <v>0</v>
      </c>
      <c r="I202" s="30">
        <v>0</v>
      </c>
      <c r="J202" s="30">
        <v>0</v>
      </c>
      <c r="K202" s="29">
        <v>0</v>
      </c>
      <c r="L202" s="30"/>
      <c r="M202" s="30"/>
      <c r="N202" s="29"/>
      <c r="O202" s="31">
        <v>0</v>
      </c>
    </row>
    <row r="203" spans="1:15" x14ac:dyDescent="0.25">
      <c r="A203" s="27" t="s">
        <v>30</v>
      </c>
      <c r="B203" s="10" t="s">
        <v>277</v>
      </c>
      <c r="C203" s="2" t="s">
        <v>295</v>
      </c>
      <c r="D203" s="32">
        <v>0</v>
      </c>
      <c r="E203" s="33">
        <v>0</v>
      </c>
      <c r="F203" s="33">
        <v>0</v>
      </c>
      <c r="G203" s="32">
        <v>0</v>
      </c>
      <c r="H203" s="29">
        <v>0</v>
      </c>
      <c r="I203" s="33">
        <v>0</v>
      </c>
      <c r="J203" s="33">
        <v>0</v>
      </c>
      <c r="K203" s="32">
        <v>0</v>
      </c>
      <c r="L203" s="33"/>
      <c r="M203" s="33"/>
      <c r="N203" s="32"/>
      <c r="O203" s="34">
        <v>0</v>
      </c>
    </row>
    <row r="204" spans="1:15" x14ac:dyDescent="0.25">
      <c r="A204" s="27" t="s">
        <v>31</v>
      </c>
      <c r="B204" s="10" t="s">
        <v>277</v>
      </c>
      <c r="C204" s="2" t="s">
        <v>295</v>
      </c>
      <c r="D204" s="29">
        <v>0</v>
      </c>
      <c r="E204" s="30">
        <v>0</v>
      </c>
      <c r="F204" s="30">
        <v>0</v>
      </c>
      <c r="G204" s="29">
        <v>0</v>
      </c>
      <c r="H204" s="29">
        <v>0</v>
      </c>
      <c r="I204" s="30">
        <v>0</v>
      </c>
      <c r="J204" s="30">
        <v>0</v>
      </c>
      <c r="K204" s="29">
        <v>0</v>
      </c>
      <c r="L204" s="30"/>
      <c r="M204" s="30"/>
      <c r="N204" s="29"/>
      <c r="O204" s="31">
        <v>0</v>
      </c>
    </row>
    <row r="205" spans="1:15" x14ac:dyDescent="0.25">
      <c r="A205" s="27" t="s">
        <v>32</v>
      </c>
      <c r="B205" s="10" t="s">
        <v>277</v>
      </c>
      <c r="C205" s="2" t="s">
        <v>295</v>
      </c>
      <c r="D205" s="32">
        <v>0</v>
      </c>
      <c r="E205" s="33">
        <v>0</v>
      </c>
      <c r="F205" s="33">
        <v>0</v>
      </c>
      <c r="G205" s="32">
        <v>0</v>
      </c>
      <c r="H205" s="29">
        <v>0</v>
      </c>
      <c r="I205" s="33">
        <v>0</v>
      </c>
      <c r="J205" s="33">
        <v>0</v>
      </c>
      <c r="K205" s="32">
        <v>0</v>
      </c>
      <c r="L205" s="33"/>
      <c r="M205" s="33"/>
      <c r="N205" s="32"/>
      <c r="O205" s="34">
        <v>0</v>
      </c>
    </row>
    <row r="206" spans="1:15" x14ac:dyDescent="0.25">
      <c r="A206" s="27" t="s">
        <v>33</v>
      </c>
      <c r="B206" s="10" t="s">
        <v>277</v>
      </c>
      <c r="C206" s="2" t="s">
        <v>295</v>
      </c>
      <c r="D206" s="29">
        <v>0</v>
      </c>
      <c r="E206" s="30">
        <v>0</v>
      </c>
      <c r="F206" s="30">
        <v>0</v>
      </c>
      <c r="G206" s="29">
        <v>0</v>
      </c>
      <c r="H206" s="29">
        <v>0</v>
      </c>
      <c r="I206" s="30">
        <v>0</v>
      </c>
      <c r="J206" s="30">
        <v>0</v>
      </c>
      <c r="K206" s="29">
        <v>0</v>
      </c>
      <c r="L206" s="30"/>
      <c r="M206" s="30"/>
      <c r="N206" s="29"/>
      <c r="O206" s="31">
        <v>0</v>
      </c>
    </row>
    <row r="207" spans="1:15" x14ac:dyDescent="0.25">
      <c r="A207" s="27" t="s">
        <v>34</v>
      </c>
      <c r="B207" s="10" t="s">
        <v>277</v>
      </c>
      <c r="C207" s="2" t="s">
        <v>295</v>
      </c>
      <c r="D207" s="32">
        <v>0</v>
      </c>
      <c r="E207" s="33">
        <v>0</v>
      </c>
      <c r="F207" s="33">
        <v>0</v>
      </c>
      <c r="G207" s="32">
        <v>0</v>
      </c>
      <c r="H207" s="29">
        <v>0</v>
      </c>
      <c r="I207" s="33">
        <v>0</v>
      </c>
      <c r="J207" s="33">
        <v>0</v>
      </c>
      <c r="K207" s="32">
        <v>0</v>
      </c>
      <c r="L207" s="33"/>
      <c r="M207" s="33"/>
      <c r="N207" s="32"/>
      <c r="O207" s="34">
        <v>0</v>
      </c>
    </row>
    <row r="208" spans="1:15" x14ac:dyDescent="0.25">
      <c r="A208" s="27" t="s">
        <v>35</v>
      </c>
      <c r="B208" s="10" t="s">
        <v>277</v>
      </c>
      <c r="C208" s="2" t="s">
        <v>295</v>
      </c>
      <c r="D208" s="29">
        <v>0</v>
      </c>
      <c r="E208" s="30">
        <v>0</v>
      </c>
      <c r="F208" s="30">
        <v>0</v>
      </c>
      <c r="G208" s="29">
        <v>0</v>
      </c>
      <c r="H208" s="29">
        <v>0</v>
      </c>
      <c r="I208" s="30">
        <v>0</v>
      </c>
      <c r="J208" s="30">
        <v>0</v>
      </c>
      <c r="K208" s="29">
        <v>0</v>
      </c>
      <c r="L208" s="30"/>
      <c r="M208" s="30"/>
      <c r="N208" s="29"/>
      <c r="O208" s="31">
        <v>0</v>
      </c>
    </row>
    <row r="209" spans="1:15" x14ac:dyDescent="0.25">
      <c r="A209" s="27" t="s">
        <v>36</v>
      </c>
      <c r="B209" s="10" t="s">
        <v>277</v>
      </c>
      <c r="C209" s="2" t="s">
        <v>295</v>
      </c>
      <c r="D209" s="32">
        <v>0</v>
      </c>
      <c r="E209" s="33">
        <v>0</v>
      </c>
      <c r="F209" s="33">
        <v>0</v>
      </c>
      <c r="G209" s="32">
        <v>0</v>
      </c>
      <c r="H209" s="29">
        <v>0</v>
      </c>
      <c r="I209" s="33">
        <v>0</v>
      </c>
      <c r="J209" s="33">
        <v>0</v>
      </c>
      <c r="K209" s="32">
        <v>0</v>
      </c>
      <c r="L209" s="33"/>
      <c r="M209" s="33"/>
      <c r="N209" s="32"/>
      <c r="O209" s="34">
        <v>0</v>
      </c>
    </row>
    <row r="210" spans="1:15" x14ac:dyDescent="0.25">
      <c r="A210" s="27" t="s">
        <v>37</v>
      </c>
      <c r="B210" s="10" t="s">
        <v>277</v>
      </c>
      <c r="C210" s="2" t="s">
        <v>295</v>
      </c>
      <c r="D210" s="29">
        <v>0</v>
      </c>
      <c r="E210" s="30">
        <v>0</v>
      </c>
      <c r="F210" s="30">
        <v>0</v>
      </c>
      <c r="G210" s="29">
        <v>0</v>
      </c>
      <c r="H210" s="29">
        <v>0</v>
      </c>
      <c r="I210" s="30">
        <v>0</v>
      </c>
      <c r="J210" s="30">
        <v>0</v>
      </c>
      <c r="K210" s="29">
        <v>0</v>
      </c>
      <c r="L210" s="30"/>
      <c r="M210" s="30"/>
      <c r="N210" s="29"/>
      <c r="O210" s="31">
        <v>0</v>
      </c>
    </row>
    <row r="211" spans="1:15" x14ac:dyDescent="0.25">
      <c r="A211" s="27" t="s">
        <v>38</v>
      </c>
      <c r="B211" s="10" t="s">
        <v>280</v>
      </c>
      <c r="C211" s="2" t="s">
        <v>295</v>
      </c>
      <c r="D211" s="32">
        <v>0</v>
      </c>
      <c r="E211" s="33">
        <v>0</v>
      </c>
      <c r="F211" s="33">
        <v>0</v>
      </c>
      <c r="G211" s="32">
        <v>0</v>
      </c>
      <c r="H211" s="29">
        <v>0</v>
      </c>
      <c r="I211" s="33">
        <v>0</v>
      </c>
      <c r="J211" s="33">
        <v>0</v>
      </c>
      <c r="K211" s="32">
        <v>0</v>
      </c>
      <c r="L211" s="33"/>
      <c r="M211" s="33"/>
      <c r="N211" s="32"/>
      <c r="O211" s="34">
        <v>0</v>
      </c>
    </row>
    <row r="212" spans="1:15" x14ac:dyDescent="0.25">
      <c r="A212" s="27" t="s">
        <v>39</v>
      </c>
      <c r="B212" s="10" t="s">
        <v>277</v>
      </c>
      <c r="C212" s="2" t="s">
        <v>295</v>
      </c>
      <c r="D212" s="29">
        <v>0</v>
      </c>
      <c r="E212" s="30">
        <v>0</v>
      </c>
      <c r="F212" s="30">
        <v>0</v>
      </c>
      <c r="G212" s="29">
        <v>0</v>
      </c>
      <c r="H212" s="29">
        <v>0</v>
      </c>
      <c r="I212" s="30">
        <v>0</v>
      </c>
      <c r="J212" s="30">
        <v>0</v>
      </c>
      <c r="K212" s="29">
        <v>0</v>
      </c>
      <c r="L212" s="30"/>
      <c r="M212" s="30"/>
      <c r="N212" s="29"/>
      <c r="O212" s="31">
        <v>0</v>
      </c>
    </row>
    <row r="213" spans="1:15" x14ac:dyDescent="0.25">
      <c r="A213" s="27" t="s">
        <v>40</v>
      </c>
      <c r="B213" s="10" t="s">
        <v>277</v>
      </c>
      <c r="C213" s="2" t="s">
        <v>295</v>
      </c>
      <c r="D213" s="32">
        <v>0</v>
      </c>
      <c r="E213" s="33">
        <v>0</v>
      </c>
      <c r="F213" s="33">
        <v>0</v>
      </c>
      <c r="G213" s="32">
        <v>0</v>
      </c>
      <c r="H213" s="29">
        <v>0</v>
      </c>
      <c r="I213" s="33">
        <v>0</v>
      </c>
      <c r="J213" s="33">
        <v>0</v>
      </c>
      <c r="K213" s="32">
        <v>0</v>
      </c>
      <c r="L213" s="33"/>
      <c r="M213" s="33"/>
      <c r="N213" s="32"/>
      <c r="O213" s="34">
        <v>0</v>
      </c>
    </row>
    <row r="214" spans="1:15" x14ac:dyDescent="0.25">
      <c r="A214" s="27" t="s">
        <v>41</v>
      </c>
      <c r="B214" s="10" t="s">
        <v>277</v>
      </c>
      <c r="C214" s="2" t="s">
        <v>295</v>
      </c>
      <c r="D214" s="29">
        <v>0</v>
      </c>
      <c r="E214" s="30">
        <v>0</v>
      </c>
      <c r="F214" s="30">
        <v>0</v>
      </c>
      <c r="G214" s="29">
        <v>0</v>
      </c>
      <c r="H214" s="29">
        <v>0</v>
      </c>
      <c r="I214" s="30">
        <v>0</v>
      </c>
      <c r="J214" s="30">
        <v>0</v>
      </c>
      <c r="K214" s="29">
        <v>0</v>
      </c>
      <c r="L214" s="30"/>
      <c r="M214" s="30"/>
      <c r="N214" s="29"/>
      <c r="O214" s="31">
        <v>0</v>
      </c>
    </row>
    <row r="215" spans="1:15" x14ac:dyDescent="0.25">
      <c r="A215" s="27" t="s">
        <v>42</v>
      </c>
      <c r="B215" s="10" t="s">
        <v>277</v>
      </c>
      <c r="C215" s="2" t="s">
        <v>295</v>
      </c>
      <c r="D215" s="32">
        <v>0</v>
      </c>
      <c r="E215" s="33">
        <v>0</v>
      </c>
      <c r="F215" s="33">
        <v>0</v>
      </c>
      <c r="G215" s="32">
        <v>0</v>
      </c>
      <c r="H215" s="29">
        <v>0</v>
      </c>
      <c r="I215" s="33">
        <v>0</v>
      </c>
      <c r="J215" s="33">
        <v>0</v>
      </c>
      <c r="K215" s="32">
        <v>0</v>
      </c>
      <c r="L215" s="33"/>
      <c r="M215" s="33"/>
      <c r="N215" s="32"/>
      <c r="O215" s="34">
        <v>0</v>
      </c>
    </row>
    <row r="216" spans="1:15" x14ac:dyDescent="0.25">
      <c r="A216" s="27" t="s">
        <v>43</v>
      </c>
      <c r="B216" s="10" t="s">
        <v>277</v>
      </c>
      <c r="C216" s="2" t="s">
        <v>295</v>
      </c>
      <c r="D216" s="29">
        <v>0</v>
      </c>
      <c r="E216" s="30">
        <v>0</v>
      </c>
      <c r="F216" s="30">
        <v>0</v>
      </c>
      <c r="G216" s="29">
        <v>0</v>
      </c>
      <c r="H216" s="29">
        <v>0</v>
      </c>
      <c r="I216" s="30">
        <v>0</v>
      </c>
      <c r="J216" s="30">
        <v>0</v>
      </c>
      <c r="K216" s="29">
        <v>0</v>
      </c>
      <c r="L216" s="30"/>
      <c r="M216" s="30"/>
      <c r="N216" s="29"/>
      <c r="O216" s="31">
        <v>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22E2-4287-4474-BEE2-B1EF25E2FF7B}">
  <dimension ref="A1:K28"/>
  <sheetViews>
    <sheetView workbookViewId="0">
      <selection activeCell="M16" sqref="M16"/>
    </sheetView>
  </sheetViews>
  <sheetFormatPr defaultRowHeight="15" x14ac:dyDescent="0.25"/>
  <cols>
    <col min="1" max="1" width="15.42578125" customWidth="1"/>
    <col min="2" max="2" width="16.85546875" customWidth="1"/>
    <col min="3" max="3" width="15.5703125" customWidth="1"/>
    <col min="4" max="4" width="16.28515625" customWidth="1"/>
    <col min="7" max="7" width="16.5703125" customWidth="1"/>
    <col min="8" max="8" width="16" customWidth="1"/>
    <col min="9" max="9" width="16.85546875" customWidth="1"/>
    <col min="10" max="10" width="9" customWidth="1"/>
  </cols>
  <sheetData>
    <row r="1" spans="1:11" x14ac:dyDescent="0.25">
      <c r="A1" t="s">
        <v>225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</row>
    <row r="2" spans="1:11" x14ac:dyDescent="0.25">
      <c r="A2" s="1">
        <v>1156176</v>
      </c>
      <c r="B2" s="11">
        <v>12981.56</v>
      </c>
      <c r="C2" s="1">
        <v>9913.32</v>
      </c>
      <c r="D2" s="1">
        <v>8450.82</v>
      </c>
      <c r="E2" s="1"/>
      <c r="F2" s="1"/>
      <c r="G2" s="1">
        <v>37090.171428571426</v>
      </c>
      <c r="H2" s="1">
        <v>28323.771428571428</v>
      </c>
      <c r="I2" s="1">
        <v>24145.200000000001</v>
      </c>
      <c r="J2" s="1"/>
      <c r="K2" s="1"/>
    </row>
    <row r="3" spans="1:11" x14ac:dyDescent="0.25">
      <c r="A3" s="1">
        <v>1215312</v>
      </c>
      <c r="B3" s="12">
        <v>13645.53</v>
      </c>
      <c r="C3" s="1">
        <v>10420.36</v>
      </c>
      <c r="D3" s="1">
        <v>8883.06</v>
      </c>
      <c r="E3" s="1"/>
      <c r="F3" s="1"/>
      <c r="G3" s="1">
        <v>38987.228571428575</v>
      </c>
      <c r="H3" s="1">
        <v>29772.457142857147</v>
      </c>
      <c r="I3" s="1">
        <v>25380.17142857143</v>
      </c>
      <c r="J3" s="1"/>
      <c r="K3" s="1"/>
    </row>
    <row r="4" spans="1:11" x14ac:dyDescent="0.25">
      <c r="A4" s="1">
        <v>1192080</v>
      </c>
      <c r="B4" s="11">
        <v>13384.69</v>
      </c>
      <c r="C4" s="1">
        <v>10221.17</v>
      </c>
      <c r="D4" s="1">
        <v>8713.25</v>
      </c>
      <c r="E4" s="1"/>
      <c r="F4" s="1"/>
      <c r="G4" s="1">
        <v>38241.971428571429</v>
      </c>
      <c r="H4" s="1">
        <v>29203.342857142859</v>
      </c>
      <c r="I4" s="1">
        <v>24895</v>
      </c>
      <c r="J4" s="1"/>
      <c r="K4" s="1"/>
    </row>
    <row r="5" spans="1:11" x14ac:dyDescent="0.25">
      <c r="A5" s="1">
        <v>1483888</v>
      </c>
      <c r="B5" s="11">
        <v>16661.11</v>
      </c>
      <c r="C5" s="1">
        <v>12723.2</v>
      </c>
      <c r="D5" s="1">
        <v>10846.16</v>
      </c>
      <c r="E5" s="1"/>
      <c r="F5" s="1"/>
      <c r="G5" s="1">
        <v>47603.171428571433</v>
      </c>
      <c r="H5" s="1">
        <v>36352.000000000007</v>
      </c>
      <c r="I5" s="1">
        <v>30989.028571428575</v>
      </c>
      <c r="J5" s="1"/>
      <c r="K5" s="1"/>
    </row>
    <row r="6" spans="1:11" x14ac:dyDescent="0.25">
      <c r="A6" s="1">
        <v>1420528</v>
      </c>
      <c r="B6" s="11">
        <v>15949.7</v>
      </c>
      <c r="C6" s="1">
        <v>12179.93</v>
      </c>
      <c r="D6" s="1">
        <v>10383.040000000001</v>
      </c>
      <c r="E6" s="1"/>
      <c r="F6" s="1"/>
      <c r="G6" s="1">
        <v>45570.571428571435</v>
      </c>
      <c r="H6" s="1">
        <v>34799.800000000003</v>
      </c>
      <c r="I6" s="1">
        <v>29665.828571428578</v>
      </c>
      <c r="J6" s="1"/>
      <c r="K6" s="1"/>
    </row>
    <row r="7" spans="1:11" x14ac:dyDescent="0.25">
      <c r="A7" s="1">
        <v>1501488</v>
      </c>
      <c r="B7" s="11">
        <v>16858.72</v>
      </c>
      <c r="C7" s="1">
        <v>12874.1</v>
      </c>
      <c r="D7" s="1">
        <v>10974.8</v>
      </c>
      <c r="E7" s="1"/>
      <c r="F7" s="1"/>
      <c r="G7" s="1">
        <v>48167.771428571432</v>
      </c>
      <c r="H7" s="1">
        <v>36783.142857142862</v>
      </c>
      <c r="I7" s="1">
        <v>31356.571428571428</v>
      </c>
      <c r="J7" s="1"/>
      <c r="K7" s="1"/>
    </row>
    <row r="8" spans="1:11" x14ac:dyDescent="0.25">
      <c r="A8" s="1">
        <v>1428448</v>
      </c>
      <c r="B8" s="12">
        <v>16038.63</v>
      </c>
      <c r="C8" s="1">
        <v>12247.84</v>
      </c>
      <c r="D8" s="1">
        <v>10440.93</v>
      </c>
      <c r="E8" s="1"/>
      <c r="F8" s="1"/>
      <c r="G8" s="1">
        <v>45824.657142857141</v>
      </c>
      <c r="H8" s="1">
        <v>34993.828571428574</v>
      </c>
      <c r="I8" s="1">
        <v>29831.228571428575</v>
      </c>
      <c r="J8" s="1"/>
      <c r="K8" s="1"/>
    </row>
    <row r="9" spans="1:11" x14ac:dyDescent="0.25">
      <c r="A9" s="1">
        <v>1468048</v>
      </c>
      <c r="B9" s="11">
        <v>16483.259999999998</v>
      </c>
      <c r="C9" s="1">
        <v>12587.38</v>
      </c>
      <c r="D9" s="1">
        <v>10730.38</v>
      </c>
      <c r="E9" s="1"/>
      <c r="F9" s="1"/>
      <c r="G9" s="1">
        <v>47095.028571428571</v>
      </c>
      <c r="H9" s="1">
        <v>35963.942857142858</v>
      </c>
      <c r="I9" s="1">
        <v>30658.228571428572</v>
      </c>
      <c r="J9" s="1"/>
      <c r="K9" s="1"/>
    </row>
    <row r="10" spans="1:11" x14ac:dyDescent="0.25">
      <c r="A10" s="1">
        <v>1643960</v>
      </c>
      <c r="B10" s="11">
        <v>18458.400000000001</v>
      </c>
      <c r="C10" s="1">
        <v>14095.69</v>
      </c>
      <c r="D10" s="1">
        <v>12016.17</v>
      </c>
      <c r="E10" s="1"/>
      <c r="F10" s="1"/>
      <c r="G10" s="1">
        <v>52738.285714285725</v>
      </c>
      <c r="H10" s="1">
        <v>40273.4</v>
      </c>
      <c r="I10" s="1">
        <v>34331.914285714287</v>
      </c>
      <c r="J10" s="1"/>
      <c r="K10" s="1"/>
    </row>
    <row r="11" spans="1:11" x14ac:dyDescent="0.25">
      <c r="A11" s="1">
        <v>1421584</v>
      </c>
      <c r="B11" s="12">
        <v>15961.56</v>
      </c>
      <c r="C11" s="1">
        <v>12188.99</v>
      </c>
      <c r="D11" s="1">
        <v>10390.76</v>
      </c>
      <c r="E11" s="1"/>
      <c r="F11" s="1"/>
      <c r="G11" s="1">
        <v>45604.457142857143</v>
      </c>
      <c r="H11" s="1">
        <v>34825.685714285719</v>
      </c>
      <c r="I11" s="1">
        <v>29687.885714285716</v>
      </c>
      <c r="J11" s="1"/>
      <c r="K11" s="1"/>
    </row>
    <row r="12" spans="1:11" x14ac:dyDescent="0.25">
      <c r="A12" s="1">
        <v>1473328</v>
      </c>
      <c r="B12" s="11">
        <v>16542.54</v>
      </c>
      <c r="C12" s="1">
        <v>12632.65</v>
      </c>
      <c r="D12" s="1">
        <v>10768.97</v>
      </c>
      <c r="E12" s="1"/>
      <c r="F12" s="1"/>
      <c r="G12" s="1">
        <v>47264.400000000009</v>
      </c>
      <c r="H12" s="1">
        <v>36093.285714285717</v>
      </c>
      <c r="I12" s="1">
        <v>30768.485714285714</v>
      </c>
      <c r="J12" s="1"/>
      <c r="K12" s="1"/>
    </row>
    <row r="13" spans="1:11" x14ac:dyDescent="0.25">
      <c r="A13" s="1">
        <v>1489168</v>
      </c>
      <c r="B13" s="11">
        <v>16720.39</v>
      </c>
      <c r="C13" s="1">
        <v>12768.47</v>
      </c>
      <c r="D13" s="1">
        <v>10884.75</v>
      </c>
      <c r="E13" s="1"/>
      <c r="F13" s="1"/>
      <c r="G13" s="1">
        <v>47772.542857142857</v>
      </c>
      <c r="H13" s="1">
        <v>36481.342857142859</v>
      </c>
      <c r="I13" s="1">
        <v>31099.285714285717</v>
      </c>
      <c r="J13" s="1"/>
      <c r="K13" s="1"/>
    </row>
    <row r="14" spans="1:11" x14ac:dyDescent="0.25">
      <c r="A14" s="1">
        <v>1673968</v>
      </c>
      <c r="B14" s="11">
        <v>18795.330000000002</v>
      </c>
      <c r="C14" s="1">
        <v>14352.98</v>
      </c>
      <c r="D14" s="1">
        <v>12235.5</v>
      </c>
      <c r="E14" s="1"/>
      <c r="F14" s="1"/>
      <c r="G14" s="1">
        <v>53700.942857142865</v>
      </c>
      <c r="H14" s="1">
        <v>41008.514285714286</v>
      </c>
      <c r="I14" s="1">
        <v>34958.571428571428</v>
      </c>
      <c r="J14" s="1"/>
      <c r="K14" s="1"/>
    </row>
    <row r="15" spans="1:11" x14ac:dyDescent="0.25">
      <c r="A15" s="1">
        <v>1492688</v>
      </c>
      <c r="B15" s="11">
        <v>16759.919999999998</v>
      </c>
      <c r="C15" s="1">
        <v>12798.65</v>
      </c>
      <c r="D15" s="1">
        <v>10910.48</v>
      </c>
      <c r="E15" s="1"/>
      <c r="F15" s="1"/>
      <c r="G15" s="1">
        <v>47885.485714285714</v>
      </c>
      <c r="H15" s="1">
        <v>36567.571428571428</v>
      </c>
      <c r="I15" s="1">
        <v>31172.799999999999</v>
      </c>
      <c r="J15" s="1"/>
      <c r="K15" s="1"/>
    </row>
    <row r="16" spans="1:11" x14ac:dyDescent="0.25">
      <c r="A16" s="1">
        <v>1675992</v>
      </c>
      <c r="B16" s="12">
        <v>18818.05</v>
      </c>
      <c r="C16" s="1">
        <v>14370.34</v>
      </c>
      <c r="D16" s="1">
        <v>12250.3</v>
      </c>
      <c r="E16" s="1"/>
      <c r="F16" s="1"/>
      <c r="G16" s="1">
        <v>53765.857142857145</v>
      </c>
      <c r="H16" s="1">
        <v>41058.114285714291</v>
      </c>
      <c r="I16" s="1">
        <v>35000.857142857145</v>
      </c>
      <c r="J16" s="1"/>
      <c r="K16" s="1"/>
    </row>
    <row r="17" spans="1:11" x14ac:dyDescent="0.25">
      <c r="A17" s="1">
        <v>1539856</v>
      </c>
      <c r="B17" s="11">
        <v>17289.52</v>
      </c>
      <c r="C17" s="1">
        <v>13203.08</v>
      </c>
      <c r="D17" s="1">
        <v>11255.24</v>
      </c>
      <c r="E17" s="1"/>
      <c r="F17" s="1"/>
      <c r="G17" s="1">
        <v>49398.628571428577</v>
      </c>
      <c r="H17" s="1">
        <v>37723.085714285713</v>
      </c>
      <c r="I17" s="1">
        <v>32157.828571428574</v>
      </c>
      <c r="J17" s="1"/>
      <c r="K17" s="1"/>
    </row>
    <row r="18" spans="1:11" x14ac:dyDescent="0.25">
      <c r="A18" s="1">
        <v>1460304</v>
      </c>
      <c r="B18" s="12">
        <v>16396.310000000001</v>
      </c>
      <c r="C18" s="1">
        <v>12520.98</v>
      </c>
      <c r="D18" s="1">
        <v>10673.77</v>
      </c>
      <c r="E18" s="1"/>
      <c r="F18" s="1"/>
      <c r="G18" s="1">
        <v>46846.600000000006</v>
      </c>
      <c r="H18" s="1">
        <v>35774.228571428575</v>
      </c>
      <c r="I18" s="1">
        <v>30496.485714285718</v>
      </c>
      <c r="J18" s="1"/>
      <c r="K18" s="1"/>
    </row>
    <row r="19" spans="1:11" x14ac:dyDescent="0.25">
      <c r="A19" s="1">
        <v>1563088</v>
      </c>
      <c r="B19" s="11">
        <v>17550.37</v>
      </c>
      <c r="C19" s="1">
        <v>13402.27</v>
      </c>
      <c r="D19" s="1">
        <v>11425.05</v>
      </c>
      <c r="E19" s="1"/>
      <c r="F19" s="1"/>
      <c r="G19" s="1">
        <v>50143.914285714287</v>
      </c>
      <c r="H19" s="1">
        <v>38292.200000000004</v>
      </c>
      <c r="I19" s="1">
        <v>32643</v>
      </c>
      <c r="J19" s="1"/>
      <c r="K19" s="1"/>
    </row>
    <row r="20" spans="1:11" x14ac:dyDescent="0.25">
      <c r="A20" s="1">
        <v>1648888</v>
      </c>
      <c r="B20" s="11">
        <v>18513.73</v>
      </c>
      <c r="C20" s="1">
        <v>14137.94</v>
      </c>
      <c r="D20" s="1">
        <v>12052.19</v>
      </c>
      <c r="E20" s="1"/>
      <c r="F20" s="1"/>
      <c r="G20" s="1">
        <v>52896.37142857143</v>
      </c>
      <c r="H20" s="1">
        <v>40394.114285714291</v>
      </c>
      <c r="I20" s="1">
        <v>34434.828571428574</v>
      </c>
      <c r="J20" s="1"/>
      <c r="K20" s="1"/>
    </row>
    <row r="21" spans="1:11" x14ac:dyDescent="0.25">
      <c r="A21" s="1">
        <v>1548304</v>
      </c>
      <c r="B21" s="12">
        <v>17384.37</v>
      </c>
      <c r="C21" s="1">
        <v>13275.51</v>
      </c>
      <c r="D21" s="1">
        <v>11316.99</v>
      </c>
      <c r="E21" s="1"/>
      <c r="F21" s="1"/>
      <c r="G21" s="1">
        <v>49669.62857142857</v>
      </c>
      <c r="H21" s="1">
        <v>37930.028571428571</v>
      </c>
      <c r="I21" s="1">
        <v>32334.257142857143</v>
      </c>
      <c r="J21" s="1"/>
      <c r="K21" s="1"/>
    </row>
    <row r="22" spans="1:11" x14ac:dyDescent="0.25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43"/>
      <c r="B24" s="43"/>
      <c r="C24" s="43"/>
      <c r="D24" s="43"/>
      <c r="E24" s="1"/>
      <c r="F24" s="1"/>
      <c r="G24" s="43"/>
      <c r="H24" s="43"/>
      <c r="I24" s="43"/>
      <c r="J24" s="1"/>
      <c r="K24" s="1"/>
    </row>
    <row r="25" spans="1:11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</sheetData>
  <phoneticPr fontId="5" type="noConversion"/>
  <conditionalFormatting sqref="B2:B23">
    <cfRule type="duplicateValues" dxfId="76" priority="146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i y I V C r z N / K l A A A A 9 g A A A B I A H A B D b 2 5 m a W c v U G F j a 2 F n Z S 5 4 b W w g o h g A K K A U A A A A A A A A A A A A A A A A A A A A A A A A A A A A h Y + x D o I w F E V / h X S n L c X B k E c Z X B w k I T E x r g 1 U b I S H o c X y b w 5 + k r 8 g R l E 3 x 3 v u G e 6 9 X 2 + Q j W 0 T X H R v T Y c p i S g n g c a y q w z W K R n c I V y S T E K h y p O q d T D J a J P R V i k 5 O n d O G P P e U x / T r q + Z 4 D x i + 3 y z L Y + 6 V e Q j m / 9 y a N A 6 h a U m E n a v M V L Q i M d 0 I Q T l w G Y I u c G v I K a 9 z / Y H w m p o 3 N B r q T E s 1 s D m C O z 9 Q T 4 A U E s D B B Q A A g A I A I Y s i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G L I h U K I p H u A 4 A A A A R A A A A E w A c A E Z v c m 1 1 b G F z L 1 N l Y 3 R p b 2 4 x L m 0 g o h g A K K A U A A A A A A A A A A A A A A A A A A A A A A A A A A A A K 0 5 N L s n M z 1 M I h t C G 1 g B Q S w E C L Q A U A A I A C A C G L I h U K v M 3 8 q U A A A D 2 A A A A E g A A A A A A A A A A A A A A A A A A A A A A Q 2 9 u Z m l n L 1 B h Y 2 t h Z 2 U u e G 1 s U E s B A i 0 A F A A C A A g A h i y I V A / K 6 a u k A A A A 6 Q A A A B M A A A A A A A A A A A A A A A A A 8 Q A A A F t D b 2 5 0 Z W 5 0 X 1 R 5 c G V z X S 5 4 b W x Q S w E C L Q A U A A I A C A C G L I h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H N R X o L z 0 O R O b m 9 + P x 3 u g A A A A A C A A A A A A A Q Z g A A A A E A A C A A A A D v R Q 8 K 9 i A H 2 Q W k l u G h Y j D L 3 r B t r D A + F b d T q R s p Z f 4 v s w A A A A A O g A A A A A I A A C A A A A D u D y Q Z h 0 3 J Z 6 D E x 0 u g E S y / j Y h l X E W g o 4 S x 5 d r B 7 R G 0 S F A A A A D T L 9 3 J u o R J E g Z p J o A F u l r 2 F / 1 B f E 4 O R J K P k n + 3 F 5 X 6 3 r M l z q 1 Y 9 U F 7 q I a z 4 K + r C H K o X a 0 i Z E z U F p X C l S T a B c y 2 T L 8 S 7 x U u D 3 r / V l Z D 3 F x e 3 E A A A A A 9 L N a Y m Q M p 0 H s / E L G k J H m x N 0 o w Z Y w N A w 1 U H 3 Q 2 I d + K i u X l y j E v 2 Q 3 G l Z d W O Y r m x X J Z w q l o 2 M T 8 8 Y h e J 3 8 U S 0 e s < / D a t a M a s h u p > 
</file>

<file path=customXml/itemProps1.xml><?xml version="1.0" encoding="utf-8"?>
<ds:datastoreItem xmlns:ds="http://schemas.openxmlformats.org/officeDocument/2006/customXml" ds:itemID="{F7B18FA1-302F-4BBA-8A2C-ACC14C5A80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35</vt:i4>
      </vt:variant>
    </vt:vector>
  </HeadingPairs>
  <TitlesOfParts>
    <vt:vector size="50" baseType="lpstr">
      <vt:lpstr>TABLE</vt:lpstr>
      <vt:lpstr>COMPUTATION</vt:lpstr>
      <vt:lpstr>BLOCK</vt:lpstr>
      <vt:lpstr>PAGIBIG LOTONLY</vt:lpstr>
      <vt:lpstr>PAGIBIG MA LOT</vt:lpstr>
      <vt:lpstr>BANK STD</vt:lpstr>
      <vt:lpstr>BANK MA STD</vt:lpstr>
      <vt:lpstr>BANK BARE</vt:lpstr>
      <vt:lpstr>BANK MA BARE</vt:lpstr>
      <vt:lpstr>BANKLOTONLY</vt:lpstr>
      <vt:lpstr>BANK LOT ONLY MA</vt:lpstr>
      <vt:lpstr>PAGIBIG STD</vt:lpstr>
      <vt:lpstr>PAGIBIG MA STD</vt:lpstr>
      <vt:lpstr>PAGIBIG BARE</vt:lpstr>
      <vt:lpstr>PAGIBIG MA BARE</vt:lpstr>
      <vt:lpstr>BLOC_8_B</vt:lpstr>
      <vt:lpstr>BLOCK_1_A</vt:lpstr>
      <vt:lpstr>BLOCK_10_A</vt:lpstr>
      <vt:lpstr>BLOCK_11_C</vt:lpstr>
      <vt:lpstr>BLOCK_11_D</vt:lpstr>
      <vt:lpstr>BLOCK_12_C</vt:lpstr>
      <vt:lpstr>BLOCK_12_D</vt:lpstr>
      <vt:lpstr>BLOCK_13_A</vt:lpstr>
      <vt:lpstr>BLOCK_13_C</vt:lpstr>
      <vt:lpstr>BLOCK_13_D</vt:lpstr>
      <vt:lpstr>BLOCK_14_A</vt:lpstr>
      <vt:lpstr>BLOCK_14_C</vt:lpstr>
      <vt:lpstr>BLOCK_14_D</vt:lpstr>
      <vt:lpstr>BLOCK_15_A</vt:lpstr>
      <vt:lpstr>BLOCK_16_C</vt:lpstr>
      <vt:lpstr>BLOCK_16_D</vt:lpstr>
      <vt:lpstr>BLOCK_17_C</vt:lpstr>
      <vt:lpstr>BLOCK_17_D</vt:lpstr>
      <vt:lpstr>BLOCK_18_C</vt:lpstr>
      <vt:lpstr>BLOCK_18_D</vt:lpstr>
      <vt:lpstr>BLOCK_19_C</vt:lpstr>
      <vt:lpstr>BLOCK_19_D</vt:lpstr>
      <vt:lpstr>BLOCK_20_C</vt:lpstr>
      <vt:lpstr>BLOCK_20_D</vt:lpstr>
      <vt:lpstr>BLOCK_21_C</vt:lpstr>
      <vt:lpstr>BLOCK_21_D</vt:lpstr>
      <vt:lpstr>BLOCK_3_B</vt:lpstr>
      <vt:lpstr>BLOCK_5_B</vt:lpstr>
      <vt:lpstr>BLOCK_6_B</vt:lpstr>
      <vt:lpstr>BLOCK_8_B</vt:lpstr>
      <vt:lpstr>BLOCK_9_B</vt:lpstr>
      <vt:lpstr>CHIARA</vt:lpstr>
      <vt:lpstr>LOT_ONLY</vt:lpstr>
      <vt:lpstr>SIENA</vt:lpstr>
      <vt:lpstr>SOFIA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ASEANA MARKETING</dc:creator>
  <cp:lastModifiedBy>ASEANA MARKETING</cp:lastModifiedBy>
  <dcterms:created xsi:type="dcterms:W3CDTF">2022-04-06T14:46:12Z</dcterms:created>
  <dcterms:modified xsi:type="dcterms:W3CDTF">2022-09-04T17:33:46Z</dcterms:modified>
</cp:coreProperties>
</file>